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4900" activeTab="2"/>
  </bookViews>
  <sheets>
    <sheet name="PY" sheetId="7" r:id="rId1"/>
    <sheet name="ACT" sheetId="1" r:id="rId2"/>
    <sheet name="Chart" sheetId="3" r:id="rId3"/>
  </sheets>
  <definedNames>
    <definedName name="_xlnm.Print_Area" localSheetId="2">Chart!$B$2:$N$41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3" l="1"/>
  <c r="F60" i="3"/>
  <c r="E59" i="3"/>
  <c r="E61" i="3"/>
  <c r="F59" i="3"/>
  <c r="B5" i="3"/>
  <c r="O38" i="1"/>
  <c r="O36" i="1"/>
  <c r="E38" i="1"/>
  <c r="E36" i="1"/>
  <c r="F38" i="1"/>
  <c r="F36" i="1"/>
  <c r="G38" i="1"/>
  <c r="G36" i="1"/>
  <c r="H38" i="1"/>
  <c r="H36" i="1"/>
  <c r="I38" i="1"/>
  <c r="I36" i="1"/>
  <c r="J38" i="1"/>
  <c r="J36" i="1"/>
  <c r="K38" i="1"/>
  <c r="K36" i="1"/>
  <c r="L38" i="1"/>
  <c r="L36" i="1"/>
  <c r="M38" i="1"/>
  <c r="M36" i="1"/>
  <c r="N38" i="1"/>
  <c r="N36" i="1"/>
  <c r="D38" i="1"/>
  <c r="D36" i="1"/>
  <c r="E57" i="3"/>
  <c r="D55" i="3"/>
  <c r="O38" i="7"/>
  <c r="O41" i="7"/>
  <c r="O48" i="7"/>
  <c r="N38" i="7"/>
  <c r="N41" i="7"/>
  <c r="N48" i="7"/>
  <c r="M38" i="7"/>
  <c r="M41" i="7"/>
  <c r="M48" i="7"/>
  <c r="L38" i="7"/>
  <c r="L41" i="7"/>
  <c r="L48" i="7"/>
  <c r="K38" i="7"/>
  <c r="K41" i="7"/>
  <c r="K48" i="7"/>
  <c r="J38" i="7"/>
  <c r="J41" i="7"/>
  <c r="J48" i="7"/>
  <c r="I38" i="7"/>
  <c r="I41" i="7"/>
  <c r="I48" i="7"/>
  <c r="H38" i="7"/>
  <c r="H41" i="7"/>
  <c r="H48" i="7"/>
  <c r="G38" i="7"/>
  <c r="G41" i="7"/>
  <c r="G48" i="7"/>
  <c r="F38" i="7"/>
  <c r="F41" i="7"/>
  <c r="F48" i="7"/>
  <c r="E38" i="7"/>
  <c r="E41" i="7"/>
  <c r="E48" i="7"/>
  <c r="D38" i="7"/>
  <c r="D41" i="7"/>
  <c r="D48" i="7"/>
  <c r="O40" i="7"/>
  <c r="O47" i="7"/>
  <c r="N40" i="7"/>
  <c r="N47" i="7"/>
  <c r="M40" i="7"/>
  <c r="M47" i="7"/>
  <c r="L40" i="7"/>
  <c r="L47" i="7"/>
  <c r="K40" i="7"/>
  <c r="K47" i="7"/>
  <c r="J40" i="7"/>
  <c r="J47" i="7"/>
  <c r="I40" i="7"/>
  <c r="I47" i="7"/>
  <c r="H40" i="7"/>
  <c r="H47" i="7"/>
  <c r="G40" i="7"/>
  <c r="G47" i="7"/>
  <c r="F40" i="7"/>
  <c r="F47" i="7"/>
  <c r="E40" i="7"/>
  <c r="E47" i="7"/>
  <c r="D40" i="7"/>
  <c r="D47" i="7"/>
  <c r="O39" i="7"/>
  <c r="O45" i="7"/>
  <c r="N39" i="7"/>
  <c r="N45" i="7"/>
  <c r="M39" i="7"/>
  <c r="M45" i="7"/>
  <c r="L39" i="7"/>
  <c r="L45" i="7"/>
  <c r="K39" i="7"/>
  <c r="K45" i="7"/>
  <c r="J39" i="7"/>
  <c r="J45" i="7"/>
  <c r="I39" i="7"/>
  <c r="I45" i="7"/>
  <c r="H39" i="7"/>
  <c r="H45" i="7"/>
  <c r="G39" i="7"/>
  <c r="G45" i="7"/>
  <c r="F39" i="7"/>
  <c r="F45" i="7"/>
  <c r="E39" i="7"/>
  <c r="E45" i="7"/>
  <c r="D39" i="7"/>
  <c r="D45" i="7"/>
  <c r="E44" i="7"/>
  <c r="F44" i="7"/>
  <c r="G44" i="7"/>
  <c r="H44" i="7"/>
  <c r="I44" i="7"/>
  <c r="J44" i="7"/>
  <c r="K44" i="7"/>
  <c r="L44" i="7"/>
  <c r="M44" i="7"/>
  <c r="N44" i="7"/>
  <c r="O44" i="7"/>
  <c r="E43" i="7"/>
  <c r="F43" i="7"/>
  <c r="G43" i="7"/>
  <c r="H43" i="7"/>
  <c r="I43" i="7"/>
  <c r="J43" i="7"/>
  <c r="K43" i="7"/>
  <c r="L43" i="7"/>
  <c r="M43" i="7"/>
  <c r="N43" i="7"/>
  <c r="O43" i="7"/>
  <c r="D42" i="7"/>
  <c r="E42" i="7"/>
  <c r="F42" i="7"/>
  <c r="G42" i="7"/>
  <c r="H42" i="7"/>
  <c r="I42" i="7"/>
  <c r="J42" i="7"/>
  <c r="K42" i="7"/>
  <c r="L42" i="7"/>
  <c r="M42" i="7"/>
  <c r="N42" i="7"/>
  <c r="O42" i="7"/>
  <c r="O36" i="7"/>
  <c r="N36" i="7"/>
  <c r="M36" i="7"/>
  <c r="L36" i="7"/>
  <c r="K36" i="7"/>
  <c r="J36" i="7"/>
  <c r="I36" i="7"/>
  <c r="H36" i="7"/>
  <c r="G36" i="7"/>
  <c r="F36" i="7"/>
  <c r="E36" i="7"/>
  <c r="D36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O2" i="7"/>
  <c r="N2" i="7"/>
  <c r="M2" i="7"/>
  <c r="L2" i="7"/>
  <c r="K2" i="7"/>
  <c r="J2" i="7"/>
  <c r="I2" i="7"/>
  <c r="H2" i="7"/>
  <c r="G2" i="7"/>
  <c r="F2" i="7"/>
  <c r="E2" i="7"/>
  <c r="D2" i="7"/>
  <c r="O1" i="7"/>
  <c r="N1" i="7"/>
  <c r="M1" i="7"/>
  <c r="L1" i="7"/>
  <c r="K1" i="7"/>
  <c r="J1" i="7"/>
  <c r="I1" i="7"/>
  <c r="H1" i="7"/>
  <c r="G1" i="7"/>
  <c r="F1" i="7"/>
  <c r="E1" i="7"/>
  <c r="D1" i="7"/>
  <c r="D40" i="1"/>
  <c r="D47" i="1"/>
  <c r="D49" i="3"/>
  <c r="D42" i="1"/>
  <c r="E42" i="1"/>
  <c r="F42" i="1"/>
  <c r="G42" i="1"/>
  <c r="H42" i="1"/>
  <c r="I42" i="1"/>
  <c r="J42" i="1"/>
  <c r="K42" i="1"/>
  <c r="L42" i="1"/>
  <c r="M42" i="1"/>
  <c r="N42" i="1"/>
  <c r="O42" i="1"/>
  <c r="D41" i="1"/>
  <c r="C58" i="3"/>
  <c r="C59" i="3"/>
  <c r="D56" i="3"/>
  <c r="D57" i="3"/>
  <c r="G41" i="1"/>
  <c r="F41" i="1"/>
  <c r="E41" i="1"/>
  <c r="C60" i="3"/>
  <c r="H47" i="3"/>
  <c r="E48" i="1"/>
  <c r="F48" i="1"/>
  <c r="G48" i="1"/>
  <c r="H41" i="1"/>
  <c r="H48" i="1"/>
  <c r="I41" i="1"/>
  <c r="I48" i="1"/>
  <c r="J41" i="1"/>
  <c r="J48" i="1"/>
  <c r="K41" i="1"/>
  <c r="K48" i="1"/>
  <c r="L41" i="1"/>
  <c r="L48" i="1"/>
  <c r="M41" i="1"/>
  <c r="M48" i="1"/>
  <c r="N41" i="1"/>
  <c r="N48" i="1"/>
  <c r="O41" i="1"/>
  <c r="O48" i="1"/>
  <c r="D48" i="1"/>
  <c r="D58" i="3"/>
  <c r="D60" i="3"/>
  <c r="C57" i="3"/>
  <c r="C51" i="3"/>
  <c r="C49" i="3"/>
  <c r="C47" i="3"/>
  <c r="D51" i="3"/>
  <c r="D39" i="1"/>
  <c r="D45" i="1"/>
  <c r="D47" i="3"/>
  <c r="D61" i="3"/>
  <c r="O40" i="1"/>
  <c r="O47" i="1"/>
  <c r="N40" i="1"/>
  <c r="N47" i="1"/>
  <c r="M40" i="1"/>
  <c r="M47" i="1"/>
  <c r="L40" i="1"/>
  <c r="L47" i="1"/>
  <c r="K40" i="1"/>
  <c r="K47" i="1"/>
  <c r="J40" i="1"/>
  <c r="J47" i="1"/>
  <c r="I40" i="1"/>
  <c r="I47" i="1"/>
  <c r="H40" i="1"/>
  <c r="H47" i="1"/>
  <c r="G40" i="1"/>
  <c r="G47" i="1"/>
  <c r="F40" i="1"/>
  <c r="F47" i="1"/>
  <c r="E40" i="1"/>
  <c r="E47" i="1"/>
  <c r="O39" i="1"/>
  <c r="O45" i="1"/>
  <c r="N39" i="1"/>
  <c r="N45" i="1"/>
  <c r="M39" i="1"/>
  <c r="M45" i="1"/>
  <c r="L39" i="1"/>
  <c r="L45" i="1"/>
  <c r="K39" i="1"/>
  <c r="K45" i="1"/>
  <c r="J39" i="1"/>
  <c r="J45" i="1"/>
  <c r="I39" i="1"/>
  <c r="I45" i="1"/>
  <c r="H39" i="1"/>
  <c r="H45" i="1"/>
  <c r="G39" i="1"/>
  <c r="G45" i="1"/>
  <c r="E39" i="1"/>
  <c r="E45" i="1"/>
  <c r="F39" i="1"/>
  <c r="F45" i="1"/>
  <c r="D62" i="3"/>
  <c r="C62" i="3"/>
  <c r="C61" i="3"/>
  <c r="O2" i="1"/>
  <c r="N2" i="1"/>
  <c r="M2" i="1"/>
  <c r="L2" i="1"/>
  <c r="K2" i="1"/>
  <c r="J2" i="1"/>
  <c r="I2" i="1"/>
  <c r="H2" i="1"/>
  <c r="G2" i="1"/>
  <c r="F2" i="1"/>
  <c r="E2" i="1"/>
  <c r="O1" i="1"/>
  <c r="N1" i="1"/>
  <c r="M1" i="1"/>
  <c r="L1" i="1"/>
  <c r="K1" i="1"/>
  <c r="J1" i="1"/>
  <c r="I1" i="1"/>
  <c r="H1" i="1"/>
  <c r="G1" i="1"/>
  <c r="F1" i="1"/>
  <c r="E1" i="1"/>
  <c r="E43" i="1"/>
  <c r="F43" i="1"/>
  <c r="G43" i="1"/>
  <c r="H43" i="1"/>
  <c r="I43" i="1"/>
  <c r="J43" i="1"/>
  <c r="K43" i="1"/>
  <c r="L43" i="1"/>
  <c r="M43" i="1"/>
  <c r="N43" i="1"/>
  <c r="O43" i="1"/>
  <c r="D59" i="3"/>
  <c r="E44" i="1"/>
  <c r="F44" i="1"/>
  <c r="G44" i="1"/>
  <c r="H44" i="1"/>
  <c r="I44" i="1"/>
  <c r="J44" i="1"/>
  <c r="K44" i="1"/>
  <c r="L44" i="1"/>
  <c r="M44" i="1"/>
  <c r="N44" i="1"/>
  <c r="O44" i="1"/>
  <c r="D1" i="1"/>
  <c r="D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<sst xmlns="http://schemas.openxmlformats.org/spreadsheetml/2006/main" count="82" uniqueCount="50">
  <si>
    <t>Max</t>
  </si>
  <si>
    <t>Min</t>
  </si>
  <si>
    <t>Apr</t>
  </si>
  <si>
    <t>Jun</t>
  </si>
  <si>
    <t>Jul</t>
  </si>
  <si>
    <t>Aug</t>
  </si>
  <si>
    <t>Sep</t>
  </si>
  <si>
    <t>Nov</t>
  </si>
  <si>
    <t>Jan</t>
  </si>
  <si>
    <t>Feb</t>
  </si>
  <si>
    <t>y-Max</t>
  </si>
  <si>
    <t>Y-Min</t>
  </si>
  <si>
    <t>x</t>
  </si>
  <si>
    <t>y</t>
  </si>
  <si>
    <t>dx</t>
  </si>
  <si>
    <t xml:space="preserve"> </t>
  </si>
  <si>
    <t>KWh</t>
  </si>
  <si>
    <t>Delta Y</t>
  </si>
  <si>
    <t>kWh</t>
  </si>
  <si>
    <t>Month</t>
  </si>
  <si>
    <t>Average</t>
  </si>
  <si>
    <t>Year</t>
  </si>
  <si>
    <t>x-Value</t>
  </si>
  <si>
    <t>Y.Average</t>
  </si>
  <si>
    <t>Mar</t>
  </si>
  <si>
    <t>May</t>
  </si>
  <si>
    <t>Oct</t>
  </si>
  <si>
    <t>Dec</t>
  </si>
  <si>
    <t>Energy</t>
  </si>
  <si>
    <t>Production</t>
  </si>
  <si>
    <t>Best day</t>
  </si>
  <si>
    <t>Average/day</t>
  </si>
  <si>
    <t>Legend</t>
  </si>
  <si>
    <t>Position</t>
  </si>
  <si>
    <t>X-Axe</t>
  </si>
  <si>
    <t>Left Point</t>
  </si>
  <si>
    <t>Right Point</t>
  </si>
  <si>
    <t>MaxValue PJ</t>
  </si>
  <si>
    <t>MaxValue Act</t>
  </si>
  <si>
    <t>Value ACT</t>
  </si>
  <si>
    <t>Value PY</t>
  </si>
  <si>
    <t>Bracket Left</t>
  </si>
  <si>
    <t>Bracket right</t>
  </si>
  <si>
    <t>Size of bracket</t>
  </si>
  <si>
    <t>Act month accumulated</t>
  </si>
  <si>
    <t>Display</t>
  </si>
  <si>
    <t>VAR</t>
  </si>
  <si>
    <t>Bracket for accumulated KWh</t>
  </si>
  <si>
    <t>Maximum hight = 75</t>
  </si>
  <si>
    <t>Worst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</si>
</sst>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\+0%;\-0%;0%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" fontId="1" fillId="0" borderId="0" xfId="0" applyNumberFormat="1" applyFont="1"/>
    <xf numFmtId="1" fontId="0" fillId="0" borderId="0" xfId="0" applyNumberFormat="1"/>
    <xf numFmtId="0" fontId="0" fillId="3" borderId="0" xfId="0" applyFill="1"/>
    <xf numFmtId="0" fontId="1" fillId="0" borderId="0" xfId="0" applyNumberFormat="1" applyFont="1" applyAlignment="1">
      <alignment horizontal="right"/>
    </xf>
    <xf numFmtId="1" fontId="2" fillId="0" borderId="0" xfId="0" applyNumberFormat="1" applyFont="1"/>
    <xf numFmtId="1" fontId="0" fillId="0" borderId="0" xfId="0" applyNumberFormat="1" applyAlignment="1">
      <alignment horizontal="right"/>
    </xf>
    <xf numFmtId="0" fontId="4" fillId="0" borderId="0" xfId="0" applyFont="1"/>
    <xf numFmtId="0" fontId="1" fillId="0" borderId="0" xfId="0" applyFont="1" applyFill="1" applyAlignment="1">
      <alignment horizontal="right"/>
    </xf>
    <xf numFmtId="0" fontId="0" fillId="4" borderId="0" xfId="0" applyFill="1"/>
    <xf numFmtId="0" fontId="0" fillId="0" borderId="0" xfId="0" applyAlignment="1">
      <alignment horizontal="left"/>
    </xf>
    <xf numFmtId="0" fontId="2" fillId="2" borderId="0" xfId="0" applyFont="1" applyFill="1"/>
    <xf numFmtId="0" fontId="0" fillId="0" borderId="0" xfId="0" applyNumberFormat="1"/>
    <xf numFmtId="0" fontId="1" fillId="6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Font="1" applyFill="1" applyAlignment="1">
      <alignment horizontal="right"/>
    </xf>
    <xf numFmtId="1" fontId="1" fillId="5" borderId="0" xfId="0" applyNumberFormat="1" applyFont="1" applyFill="1"/>
    <xf numFmtId="164" fontId="0" fillId="5" borderId="0" xfId="0" applyNumberFormat="1" applyFill="1"/>
    <xf numFmtId="1" fontId="0" fillId="0" borderId="0" xfId="0" applyNumberFormat="1" applyAlignment="1">
      <alignment horizontal="left"/>
    </xf>
    <xf numFmtId="0" fontId="8" fillId="0" borderId="0" xfId="0" applyFont="1"/>
    <xf numFmtId="164" fontId="1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Font="1"/>
    <xf numFmtId="1" fontId="0" fillId="0" borderId="0" xfId="0" applyNumberFormat="1" applyFont="1"/>
  </cellXfs>
  <cellStyles count="2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"/>
          <c:y val="0.0"/>
          <c:w val="1.0"/>
          <c:h val="1.0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ACT!$A$38</c:f>
              <c:strCache>
                <c:ptCount val="1"/>
                <c:pt idx="0">
                  <c:v>Month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ACT!$B$37:$O$37</c:f>
              <c:strCache>
                <c:ptCount val="14"/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</c:strCache>
            </c:strRef>
          </c:cat>
          <c:val>
            <c:numRef>
              <c:f>ACT!$B$38:$O$38</c:f>
              <c:numCache>
                <c:formatCode>0</c:formatCode>
                <c:ptCount val="14"/>
                <c:pt idx="2" formatCode="#">
                  <c:v>100.001</c:v>
                </c:pt>
                <c:pt idx="3" formatCode="#">
                  <c:v>159.616</c:v>
                </c:pt>
                <c:pt idx="4" formatCode="#">
                  <c:v>423.7630000000001</c:v>
                </c:pt>
                <c:pt idx="5" formatCode="#">
                  <c:v>0.0</c:v>
                </c:pt>
                <c:pt idx="6" formatCode="#">
                  <c:v>0.0</c:v>
                </c:pt>
                <c:pt idx="7" formatCode="#">
                  <c:v>0.0</c:v>
                </c:pt>
                <c:pt idx="8" formatCode="#">
                  <c:v>0.0</c:v>
                </c:pt>
                <c:pt idx="9" formatCode="#">
                  <c:v>0.0</c:v>
                </c:pt>
                <c:pt idx="10" formatCode="#">
                  <c:v>0.0</c:v>
                </c:pt>
                <c:pt idx="11" formatCode="#">
                  <c:v>0.0</c:v>
                </c:pt>
                <c:pt idx="12" formatCode="#">
                  <c:v>0.0</c:v>
                </c:pt>
                <c:pt idx="13" formatCode="#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76516376"/>
        <c:axId val="2076519720"/>
      </c:barChart>
      <c:barChart>
        <c:barDir val="col"/>
        <c:grouping val="clustered"/>
        <c:varyColors val="0"/>
        <c:ser>
          <c:idx val="11"/>
          <c:order val="11"/>
          <c:tx>
            <c:v>Vergleichsjahr</c:v>
          </c:tx>
          <c:spPr>
            <a:noFill/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val>
            <c:numRef>
              <c:f>PY!$B$38:$O$38</c:f>
              <c:numCache>
                <c:formatCode>0</c:formatCode>
                <c:ptCount val="14"/>
                <c:pt idx="2" formatCode="#">
                  <c:v>61.82</c:v>
                </c:pt>
                <c:pt idx="3" formatCode="#">
                  <c:v>109.785</c:v>
                </c:pt>
                <c:pt idx="4" formatCode="#">
                  <c:v>303.1979999999999</c:v>
                </c:pt>
                <c:pt idx="5" formatCode="#">
                  <c:v>382.502</c:v>
                </c:pt>
                <c:pt idx="6" formatCode="#">
                  <c:v>448.069</c:v>
                </c:pt>
                <c:pt idx="7" formatCode="#">
                  <c:v>485.4030000000001</c:v>
                </c:pt>
                <c:pt idx="8" formatCode="#">
                  <c:v>603.413</c:v>
                </c:pt>
                <c:pt idx="9" formatCode="#">
                  <c:v>504.138</c:v>
                </c:pt>
                <c:pt idx="10" formatCode="#">
                  <c:v>364.054</c:v>
                </c:pt>
                <c:pt idx="11" formatCode="#">
                  <c:v>302.628</c:v>
                </c:pt>
                <c:pt idx="12" formatCode="#">
                  <c:v>131.321</c:v>
                </c:pt>
                <c:pt idx="13" formatCode="#">
                  <c:v>135.489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76525624"/>
        <c:axId val="2076522680"/>
      </c:barChart>
      <c:lineChart>
        <c:grouping val="standard"/>
        <c:varyColors val="0"/>
        <c:ser>
          <c:idx val="1"/>
          <c:order val="1"/>
          <c:tx>
            <c:strRef>
              <c:f>ACT!$A$39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ACT!$D$39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ACT!$E$39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ACT!$D$39</c:f>
                  <c:strCache>
                    <c:ptCount val="1"/>
                    <c:pt idx="0">
                      <c:v>10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ACT!$E$39</c:f>
                  <c:strCache>
                    <c:ptCount val="1"/>
                    <c:pt idx="0">
                      <c:v>17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ACT!$F$39</c:f>
                  <c:strCache>
                    <c:ptCount val="1"/>
                    <c:pt idx="0">
                      <c:v>22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ACT!$G$39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ACT!$H$39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ACT!$I$39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ACT!$J$39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ACT!$K$39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ACT!$L$39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ACT!$M$39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ACT!$N$39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ACT!$O$39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D4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D4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D4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ACT!$B$37:$O$37</c:f>
              <c:strCache>
                <c:ptCount val="14"/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</c:strCache>
            </c:strRef>
          </c:cat>
          <c:val>
            <c:numRef>
              <c:f>ACT!$B$45:$O$45</c:f>
              <c:numCache>
                <c:formatCode>General</c:formatCode>
                <c:ptCount val="14"/>
                <c:pt idx="2" formatCode="0">
                  <c:v>87.001</c:v>
                </c:pt>
                <c:pt idx="3" formatCode="0">
                  <c:v>146.616</c:v>
                </c:pt>
                <c:pt idx="4" formatCode="0">
                  <c:v>410.7630000000001</c:v>
                </c:pt>
                <c:pt idx="5" formatCode="0">
                  <c:v>#N/A</c:v>
                </c:pt>
                <c:pt idx="6" formatCode="0">
                  <c:v>#N/A</c:v>
                </c:pt>
                <c:pt idx="7" formatCode="0">
                  <c:v>#N/A</c:v>
                </c:pt>
                <c:pt idx="8" formatCode="0">
                  <c:v>#N/A</c:v>
                </c:pt>
                <c:pt idx="9" formatCode="0">
                  <c:v>#N/A</c:v>
                </c:pt>
                <c:pt idx="10" formatCode="0">
                  <c:v>#N/A</c:v>
                </c:pt>
                <c:pt idx="11" formatCode="0">
                  <c:v>#N/A</c:v>
                </c:pt>
                <c:pt idx="12" formatCode="0">
                  <c:v>#N/A</c:v>
                </c:pt>
                <c:pt idx="13" formatCode="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ACT!$A$40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ACT!$D$40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ACT!$E$40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ACT!$D$40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ACT!$E$40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ACT!$F$40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ACT!$G$40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ACT!$H$40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ACT!$I$40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ACT!$J$40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ACT!$K$40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ACT!$L$40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ACT!$M$40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ACT!$N$40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ACT!$O$40</c:f>
                  <c:strCache>
                    <c:ptCount val="1"/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DD080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ACT!$B$37:$O$37</c:f>
              <c:strCache>
                <c:ptCount val="14"/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</c:strCache>
            </c:strRef>
          </c:cat>
          <c:val>
            <c:numRef>
              <c:f>ACT!$B$47:$O$47</c:f>
              <c:numCache>
                <c:formatCode>General</c:formatCode>
                <c:ptCount val="14"/>
                <c:pt idx="2">
                  <c:v>#N/A</c:v>
                </c:pt>
                <c:pt idx="3">
                  <c:v>#N/A</c:v>
                </c:pt>
                <c:pt idx="4">
                  <c:v>13.0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ACT!$A$41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ACT!$D$41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ACT!$E$41</c:f>
                  <c:strCache>
                    <c:ptCount val="1"/>
                    <c:pt idx="0">
                      <c:v>6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ACT!$D$41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ACT!$E$41</c:f>
                  <c:strCache>
                    <c:ptCount val="1"/>
                    <c:pt idx="0">
                      <c:v>6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ACT!$F$41</c:f>
                  <c:strCache>
                    <c:ptCount val="1"/>
                    <c:pt idx="0">
                      <c:v>14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ACT!$G$41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ACT!$H$41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ACT!$I$41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ACT!$J$41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ACT!$K$41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ACT!$L$41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ACT!$M$41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ACT!$N$41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ACT!$O$41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'2011'!#REF!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ACT!$B$37:$O$37</c:f>
              <c:strCache>
                <c:ptCount val="14"/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</c:strCache>
            </c:strRef>
          </c:cat>
          <c:val>
            <c:numRef>
              <c:f>ACT!$B$48:$O$48</c:f>
              <c:numCache>
                <c:formatCode>0</c:formatCode>
                <c:ptCount val="14"/>
                <c:pt idx="2">
                  <c:v>50.0005</c:v>
                </c:pt>
                <c:pt idx="3">
                  <c:v>79.80800000000001</c:v>
                </c:pt>
                <c:pt idx="4">
                  <c:v>211.8815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516376"/>
        <c:axId val="2076519720"/>
      </c:lineChart>
      <c:scatterChart>
        <c:scatterStyle val="lineMarker"/>
        <c:varyColors val="0"/>
        <c:ser>
          <c:idx val="4"/>
          <c:order val="4"/>
          <c:tx>
            <c:strRef>
              <c:f>Chart!$D$46</c:f>
              <c:strCache>
                <c:ptCount val="1"/>
                <c:pt idx="0">
                  <c:v>Best day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Chart!$C$47</c:f>
              <c:numCache>
                <c:formatCode>General</c:formatCode>
                <c:ptCount val="1"/>
                <c:pt idx="0">
                  <c:v>2.75</c:v>
                </c:pt>
              </c:numCache>
            </c:numRef>
          </c:xVal>
          <c:yVal>
            <c:numRef>
              <c:f>Chart!$D$47</c:f>
              <c:numCache>
                <c:formatCode>0</c:formatCode>
                <c:ptCount val="1"/>
                <c:pt idx="0">
                  <c:v>87.001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Chart!$D$48</c:f>
              <c:strCache>
                <c:ptCount val="1"/>
                <c:pt idx="0">
                  <c:v>Worst day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Chart!$C$49</c:f>
              <c:numCache>
                <c:formatCode>General</c:formatCode>
                <c:ptCount val="1"/>
                <c:pt idx="0">
                  <c:v>2.75</c:v>
                </c:pt>
              </c:numCache>
            </c:numRef>
          </c:xVal>
          <c:yVal>
            <c:numRef>
              <c:f>Chart!$D$49</c:f>
              <c:numCache>
                <c:formatCode>General</c:formatCode>
                <c:ptCount val="1"/>
                <c:pt idx="0">
                  <c:v>14.0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Chart!$D$50</c:f>
              <c:strCache>
                <c:ptCount val="1"/>
                <c:pt idx="0">
                  <c:v>Average/day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Chart!$C$51</c:f>
              <c:numCache>
                <c:formatCode>General</c:formatCode>
                <c:ptCount val="1"/>
                <c:pt idx="0">
                  <c:v>2.75</c:v>
                </c:pt>
              </c:numCache>
            </c:numRef>
          </c:xVal>
          <c:yVal>
            <c:numRef>
              <c:f>Chart!$D$51</c:f>
              <c:numCache>
                <c:formatCode>0</c:formatCode>
                <c:ptCount val="1"/>
                <c:pt idx="0">
                  <c:v>50.0005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Chart!$B$54</c:f>
              <c:strCache>
                <c:ptCount val="1"/>
                <c:pt idx="0">
                  <c:v>Position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Chart!$C$57:$C$58</c:f>
              <c:numCache>
                <c:formatCode>General</c:formatCode>
                <c:ptCount val="2"/>
                <c:pt idx="0">
                  <c:v>2.6</c:v>
                </c:pt>
                <c:pt idx="1">
                  <c:v>5.4</c:v>
                </c:pt>
              </c:numCache>
            </c:numRef>
          </c:xVal>
          <c:yVal>
            <c:numRef>
              <c:f>Chart!$D$57:$D$58</c:f>
              <c:numCache>
                <c:formatCode>0</c:formatCode>
                <c:ptCount val="2"/>
                <c:pt idx="0">
                  <c:v>663.413</c:v>
                </c:pt>
                <c:pt idx="1">
                  <c:v>663.413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Chart!$B$59</c:f>
              <c:strCache>
                <c:ptCount val="1"/>
                <c:pt idx="0">
                  <c:v>Value ACT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Chart!$F$59</c:f>
                  <c:strCache>
                    <c:ptCount val="1"/>
                    <c:pt idx="0">
                      <c:v>ACT 683 (+44%)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9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Chart!$C$59</c:f>
              <c:numCache>
                <c:formatCode>0</c:formatCode>
                <c:ptCount val="1"/>
                <c:pt idx="0">
                  <c:v>4.0</c:v>
                </c:pt>
              </c:numCache>
            </c:numRef>
          </c:xVal>
          <c:yVal>
            <c:numRef>
              <c:f>Chart!$D$59</c:f>
              <c:numCache>
                <c:formatCode>0</c:formatCode>
                <c:ptCount val="1"/>
                <c:pt idx="0">
                  <c:v>688.413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Chart!$B$61</c:f>
              <c:strCache>
                <c:ptCount val="1"/>
                <c:pt idx="0">
                  <c:v>Bracket Left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(Chart!$C$57,Chart!$C$61)</c:f>
              <c:numCache>
                <c:formatCode>General</c:formatCode>
                <c:ptCount val="2"/>
                <c:pt idx="0">
                  <c:v>2.6</c:v>
                </c:pt>
                <c:pt idx="1">
                  <c:v>2.6</c:v>
                </c:pt>
              </c:numCache>
            </c:numRef>
          </c:xVal>
          <c:yVal>
            <c:numRef>
              <c:f>(Chart!$D$57,Chart!$D$61)</c:f>
              <c:numCache>
                <c:formatCode>0</c:formatCode>
                <c:ptCount val="2"/>
                <c:pt idx="0">
                  <c:v>663.413</c:v>
                </c:pt>
                <c:pt idx="1">
                  <c:v>643.413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Chart!$B$62</c:f>
              <c:strCache>
                <c:ptCount val="1"/>
                <c:pt idx="0">
                  <c:v>Bracket right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(Chart!$C$58,Chart!$C$62)</c:f>
              <c:numCache>
                <c:formatCode>General</c:formatCode>
                <c:ptCount val="2"/>
                <c:pt idx="0">
                  <c:v>5.4</c:v>
                </c:pt>
                <c:pt idx="1">
                  <c:v>5.4</c:v>
                </c:pt>
              </c:numCache>
            </c:numRef>
          </c:xVal>
          <c:yVal>
            <c:numRef>
              <c:f>(Chart!$D$58,Chart!$D$62)</c:f>
              <c:numCache>
                <c:formatCode>0</c:formatCode>
                <c:ptCount val="2"/>
                <c:pt idx="0">
                  <c:v>663.413</c:v>
                </c:pt>
                <c:pt idx="1">
                  <c:v>643.413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Chart!$B$60</c:f>
              <c:strCache>
                <c:ptCount val="1"/>
                <c:pt idx="0">
                  <c:v>Value PY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Chart!$F$60</c:f>
                  <c:strCache>
                    <c:ptCount val="1"/>
                    <c:pt idx="0">
                      <c:v>PY 475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Chart!$C$60</c:f>
              <c:numCache>
                <c:formatCode>0</c:formatCode>
                <c:ptCount val="1"/>
                <c:pt idx="0">
                  <c:v>4.0</c:v>
                </c:pt>
              </c:numCache>
            </c:numRef>
          </c:xVal>
          <c:yVal>
            <c:numRef>
              <c:f>Chart!$D$60</c:f>
              <c:numCache>
                <c:formatCode>0</c:formatCode>
                <c:ptCount val="1"/>
                <c:pt idx="0">
                  <c:v>638.413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Chart!$F$45</c:f>
              <c:strCache>
                <c:ptCount val="1"/>
                <c:pt idx="0">
                  <c:v>X-Axe</c:v>
                </c:pt>
              </c:strCache>
            </c:strRef>
          </c:tx>
          <c:spPr>
            <a:ln w="63500" cap="flat">
              <a:solidFill>
                <a:schemeClr val="tx1"/>
              </a:solidFill>
              <a:round/>
            </a:ln>
          </c:spPr>
          <c:marker>
            <c:symbol val="none"/>
          </c:marker>
          <c:xVal>
            <c:numRef>
              <c:f>Chart!$G$46:$G$47</c:f>
              <c:numCache>
                <c:formatCode>General</c:formatCode>
                <c:ptCount val="2"/>
                <c:pt idx="0">
                  <c:v>2.55</c:v>
                </c:pt>
                <c:pt idx="1">
                  <c:v>14.45</c:v>
                </c:pt>
              </c:numCache>
            </c:numRef>
          </c:xVal>
          <c:yVal>
            <c:numRef>
              <c:f>Chart!$H$46:$H$47</c:f>
              <c:numCache>
                <c:formatCode>General</c:formatCode>
                <c:ptCount val="2"/>
                <c:pt idx="0">
                  <c:v>-3.0</c:v>
                </c:pt>
                <c:pt idx="1">
                  <c:v>-3.0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516376"/>
        <c:axId val="2076519720"/>
      </c:scatterChart>
      <c:catAx>
        <c:axId val="207651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0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76519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519720"/>
        <c:scaling>
          <c:orientation val="minMax"/>
          <c:max val="700.0"/>
          <c:min val="-150.0"/>
        </c:scaling>
        <c:delete val="1"/>
        <c:axPos val="l"/>
        <c:numFmt formatCode="0" sourceLinked="1"/>
        <c:majorTickMark val="out"/>
        <c:minorTickMark val="none"/>
        <c:tickLblPos val="nextTo"/>
        <c:crossAx val="2076516376"/>
        <c:crosses val="autoZero"/>
        <c:crossBetween val="between"/>
      </c:valAx>
      <c:valAx>
        <c:axId val="207652268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2076525624"/>
        <c:crosses val="max"/>
        <c:crossBetween val="between"/>
      </c:valAx>
      <c:catAx>
        <c:axId val="2076525624"/>
        <c:scaling>
          <c:orientation val="minMax"/>
        </c:scaling>
        <c:delete val="1"/>
        <c:axPos val="b"/>
        <c:majorTickMark val="out"/>
        <c:minorTickMark val="none"/>
        <c:tickLblPos val="nextTo"/>
        <c:crossAx val="2076522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393700787401575" l="0.196850393700787" r="0.196850393700787" t="0.78740157480315" header="0.78740157480315" footer="0.19685039370078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41</xdr:row>
      <xdr:rowOff>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Ruler="0" topLeftCell="A20" zoomScale="90" workbookViewId="0">
      <selection activeCell="A37" sqref="A37"/>
    </sheetView>
  </sheetViews>
  <sheetFormatPr baseColWidth="10" defaultColWidth="7.1640625" defaultRowHeight="12" x14ac:dyDescent="0"/>
  <cols>
    <col min="1" max="1" width="7.1640625" style="2" customWidth="1"/>
    <col min="2" max="3" width="1.6640625" style="2" customWidth="1"/>
    <col min="4" max="6" width="7.1640625" style="2" customWidth="1"/>
  </cols>
  <sheetData>
    <row r="1" spans="1:15" s="2" customFormat="1">
      <c r="D1" s="2">
        <f>D36</f>
        <v>1</v>
      </c>
      <c r="E1" s="2">
        <f>IF(E36=0,"",E36)</f>
        <v>1</v>
      </c>
      <c r="F1" s="2">
        <f t="shared" ref="F1:O2" si="0">IF(F36=0,"",F36)</f>
        <v>1</v>
      </c>
      <c r="G1" s="2">
        <f t="shared" si="0"/>
        <v>1</v>
      </c>
      <c r="H1" s="2">
        <f t="shared" si="0"/>
        <v>1</v>
      </c>
      <c r="I1" s="2">
        <f t="shared" si="0"/>
        <v>1</v>
      </c>
      <c r="J1" s="2">
        <f t="shared" si="0"/>
        <v>1</v>
      </c>
      <c r="K1" s="2">
        <f t="shared" si="0"/>
        <v>1</v>
      </c>
      <c r="L1" s="2">
        <f t="shared" si="0"/>
        <v>1</v>
      </c>
      <c r="M1" s="2">
        <f t="shared" si="0"/>
        <v>1</v>
      </c>
      <c r="N1" s="2">
        <f t="shared" si="0"/>
        <v>1</v>
      </c>
      <c r="O1" s="2">
        <f t="shared" si="0"/>
        <v>1</v>
      </c>
    </row>
    <row r="2" spans="1:15" s="11" customFormat="1">
      <c r="D2" s="11" t="str">
        <f>D37</f>
        <v>Jan</v>
      </c>
      <c r="E2" s="11" t="str">
        <f>IF(E37=0,"",E37)</f>
        <v>Feb</v>
      </c>
      <c r="F2" s="11" t="str">
        <f t="shared" si="0"/>
        <v>Mar</v>
      </c>
      <c r="G2" s="11" t="str">
        <f t="shared" si="0"/>
        <v>Apr</v>
      </c>
      <c r="H2" s="11" t="str">
        <f t="shared" si="0"/>
        <v>May</v>
      </c>
      <c r="I2" s="11" t="str">
        <f t="shared" si="0"/>
        <v>Jun</v>
      </c>
      <c r="J2" s="11" t="str">
        <f t="shared" si="0"/>
        <v>Jul</v>
      </c>
      <c r="K2" s="11" t="str">
        <f t="shared" si="0"/>
        <v>Aug</v>
      </c>
      <c r="L2" s="11" t="str">
        <f t="shared" si="0"/>
        <v>Sep</v>
      </c>
      <c r="M2" s="11" t="str">
        <f t="shared" si="0"/>
        <v>Oct</v>
      </c>
      <c r="N2" s="11" t="str">
        <f t="shared" si="0"/>
        <v>Nov</v>
      </c>
      <c r="O2" s="11" t="str">
        <f t="shared" si="0"/>
        <v>Dec</v>
      </c>
    </row>
    <row r="3" spans="1:15" s="1" customFormat="1" ht="4.5" customHeight="1">
      <c r="A3" s="3"/>
      <c r="B3" s="3"/>
      <c r="C3" s="3"/>
      <c r="D3" s="18"/>
      <c r="E3" s="18"/>
      <c r="F3" s="18"/>
    </row>
    <row r="4" spans="1:15" ht="15">
      <c r="A4" s="2">
        <v>1</v>
      </c>
      <c r="D4">
        <v>8.8620000000000001</v>
      </c>
      <c r="E4">
        <v>12.590999999999999</v>
      </c>
      <c r="F4">
        <v>6.532</v>
      </c>
      <c r="G4" s="26">
        <v>3.6970000000000001</v>
      </c>
      <c r="H4">
        <v>18.449000000000002</v>
      </c>
      <c r="I4">
        <v>9.2420000000000009</v>
      </c>
      <c r="J4" s="26">
        <v>23.263999999999999</v>
      </c>
      <c r="K4">
        <v>16.298999999999999</v>
      </c>
      <c r="L4" s="26">
        <v>15.295999999999999</v>
      </c>
      <c r="M4" s="26">
        <v>7.6589999999999998</v>
      </c>
      <c r="N4" s="26">
        <v>9.4459999999999997</v>
      </c>
      <c r="O4" s="26">
        <v>6.7539999999999996</v>
      </c>
    </row>
    <row r="5" spans="1:15" ht="15">
      <c r="A5" s="2">
        <f>A4+1</f>
        <v>2</v>
      </c>
      <c r="D5">
        <v>8.8620000000000001</v>
      </c>
      <c r="E5">
        <v>2.3820000000000001</v>
      </c>
      <c r="F5">
        <v>13.087999999999999</v>
      </c>
      <c r="G5" s="26">
        <v>2.347</v>
      </c>
      <c r="H5">
        <v>15.148999999999999</v>
      </c>
      <c r="I5">
        <v>12.489000000000001</v>
      </c>
      <c r="J5" s="26">
        <v>22.449000000000002</v>
      </c>
      <c r="K5">
        <v>22.24</v>
      </c>
      <c r="L5" s="26">
        <v>13.222</v>
      </c>
      <c r="M5" s="26">
        <v>10.355</v>
      </c>
      <c r="N5" s="26">
        <v>10.013999999999999</v>
      </c>
      <c r="O5" s="26">
        <v>9.7219999999999995</v>
      </c>
    </row>
    <row r="6" spans="1:15" ht="15">
      <c r="A6" s="2">
        <f t="shared" ref="A6:A34" si="1">A5+1</f>
        <v>3</v>
      </c>
      <c r="D6">
        <v>5.0789999999999997</v>
      </c>
      <c r="E6">
        <v>2.4790000000000001</v>
      </c>
      <c r="F6">
        <v>18.122</v>
      </c>
      <c r="G6" s="26">
        <v>3.1960000000000002</v>
      </c>
      <c r="H6">
        <v>9.9139999999999997</v>
      </c>
      <c r="I6">
        <v>12.726000000000001</v>
      </c>
      <c r="J6" s="26">
        <v>20.902999999999999</v>
      </c>
      <c r="K6">
        <v>21.547000000000001</v>
      </c>
      <c r="L6" s="26">
        <v>16.684000000000001</v>
      </c>
      <c r="M6" s="26">
        <v>12.521000000000001</v>
      </c>
      <c r="N6" s="26">
        <v>1.663</v>
      </c>
      <c r="O6" s="26">
        <v>9.6189999999999998</v>
      </c>
    </row>
    <row r="7" spans="1:15" ht="15">
      <c r="A7" s="2">
        <f t="shared" si="1"/>
        <v>4</v>
      </c>
      <c r="D7">
        <v>3.5459999999999998</v>
      </c>
      <c r="E7">
        <v>6.7549999999999999</v>
      </c>
      <c r="F7">
        <v>17.420000000000002</v>
      </c>
      <c r="G7" s="26">
        <v>8.4559999999999995</v>
      </c>
      <c r="H7">
        <v>13.723000000000001</v>
      </c>
      <c r="I7">
        <v>11.536</v>
      </c>
      <c r="J7" s="26">
        <v>19.995000000000001</v>
      </c>
      <c r="K7">
        <v>20.344999999999999</v>
      </c>
      <c r="L7" s="26">
        <v>18.853000000000002</v>
      </c>
      <c r="M7" s="26">
        <v>10.361000000000001</v>
      </c>
      <c r="N7" s="26">
        <v>0.84399999999999997</v>
      </c>
      <c r="O7" s="26">
        <v>9.3879999999999999</v>
      </c>
    </row>
    <row r="8" spans="1:15" ht="15">
      <c r="A8" s="2">
        <f t="shared" si="1"/>
        <v>5</v>
      </c>
      <c r="D8">
        <v>3.9209999999999998</v>
      </c>
      <c r="E8">
        <v>8.7319999999999993</v>
      </c>
      <c r="F8">
        <v>16.012</v>
      </c>
      <c r="G8" s="26">
        <v>13.484999999999999</v>
      </c>
      <c r="H8">
        <v>9.4049999999999994</v>
      </c>
      <c r="I8">
        <v>12.935</v>
      </c>
      <c r="J8" s="26">
        <v>19.881</v>
      </c>
      <c r="K8">
        <v>19.835000000000001</v>
      </c>
      <c r="L8" s="26">
        <v>16.068000000000001</v>
      </c>
      <c r="M8" s="26">
        <v>15.577999999999999</v>
      </c>
      <c r="N8" s="26">
        <v>1.135</v>
      </c>
      <c r="O8" s="26">
        <v>6.9770000000000003</v>
      </c>
    </row>
    <row r="9" spans="1:15" ht="15">
      <c r="A9" s="2">
        <f t="shared" si="1"/>
        <v>6</v>
      </c>
      <c r="D9">
        <v>3.7149999999999999</v>
      </c>
      <c r="E9">
        <v>2.0670000000000002</v>
      </c>
      <c r="F9">
        <v>12.638</v>
      </c>
      <c r="G9" s="26">
        <v>2.9239999999999999</v>
      </c>
      <c r="H9">
        <v>8.327</v>
      </c>
      <c r="I9">
        <v>11.747</v>
      </c>
      <c r="J9" s="26">
        <v>15.243</v>
      </c>
      <c r="K9">
        <v>20.952999999999999</v>
      </c>
      <c r="L9" s="26">
        <v>15.727</v>
      </c>
      <c r="M9" s="26">
        <v>6.7919999999999998</v>
      </c>
      <c r="N9" s="26">
        <v>2.7770000000000001</v>
      </c>
      <c r="O9" s="26">
        <v>7.3550000000000004</v>
      </c>
    </row>
    <row r="10" spans="1:15" ht="15">
      <c r="A10" s="2">
        <f t="shared" si="1"/>
        <v>7</v>
      </c>
      <c r="D10">
        <v>1.659</v>
      </c>
      <c r="E10">
        <v>6.1630000000000003</v>
      </c>
      <c r="F10">
        <v>9.5909999999999993</v>
      </c>
      <c r="G10" s="26">
        <v>2.4020000000000001</v>
      </c>
      <c r="H10">
        <v>3.5110000000000001</v>
      </c>
      <c r="I10">
        <v>16.210999999999999</v>
      </c>
      <c r="J10" s="26">
        <v>17.849</v>
      </c>
      <c r="K10">
        <v>20.789000000000001</v>
      </c>
      <c r="L10" s="26">
        <v>13.513</v>
      </c>
      <c r="M10" s="26">
        <v>1.893</v>
      </c>
      <c r="N10" s="26">
        <v>3.9569999999999999</v>
      </c>
      <c r="O10" s="26">
        <v>9.7230000000000008</v>
      </c>
    </row>
    <row r="11" spans="1:15" ht="15">
      <c r="A11" s="2">
        <f t="shared" si="1"/>
        <v>8</v>
      </c>
      <c r="D11">
        <v>0.95599999999999996</v>
      </c>
      <c r="E11">
        <v>12.368</v>
      </c>
      <c r="F11">
        <v>18.021000000000001</v>
      </c>
      <c r="G11" s="26">
        <v>6.2869999999999999</v>
      </c>
      <c r="H11">
        <v>9.1329999999999991</v>
      </c>
      <c r="I11">
        <v>18.867000000000001</v>
      </c>
      <c r="J11" s="26">
        <v>17.302</v>
      </c>
      <c r="K11">
        <v>20.119</v>
      </c>
      <c r="L11" s="26">
        <v>17.132999999999999</v>
      </c>
      <c r="M11" s="26">
        <v>12.108000000000001</v>
      </c>
      <c r="N11" s="26">
        <v>11.667999999999999</v>
      </c>
      <c r="O11" s="26">
        <v>6.3410000000000002</v>
      </c>
    </row>
    <row r="12" spans="1:15" ht="15">
      <c r="A12" s="2">
        <f t="shared" si="1"/>
        <v>9</v>
      </c>
      <c r="D12">
        <v>1.532</v>
      </c>
      <c r="E12">
        <v>5.7279999999999998</v>
      </c>
      <c r="F12">
        <v>13.715999999999999</v>
      </c>
      <c r="G12" s="26">
        <v>17.09</v>
      </c>
      <c r="H12">
        <v>18.876999999999999</v>
      </c>
      <c r="I12">
        <v>18.765000000000001</v>
      </c>
      <c r="J12" s="26">
        <v>20.292000000000002</v>
      </c>
      <c r="K12">
        <v>19.111000000000001</v>
      </c>
      <c r="L12" s="26">
        <v>10.037000000000001</v>
      </c>
      <c r="M12" s="26">
        <v>11.343999999999999</v>
      </c>
      <c r="N12" s="26">
        <v>7.4379999999999997</v>
      </c>
      <c r="O12" s="26">
        <v>3.2730000000000001</v>
      </c>
    </row>
    <row r="13" spans="1:15" ht="15">
      <c r="A13" s="2">
        <f t="shared" si="1"/>
        <v>10</v>
      </c>
      <c r="D13">
        <v>1.851</v>
      </c>
      <c r="E13">
        <v>3.516</v>
      </c>
      <c r="F13">
        <v>5.5119999999999996</v>
      </c>
      <c r="G13" s="26">
        <v>17.838999999999999</v>
      </c>
      <c r="H13">
        <v>19.431000000000001</v>
      </c>
      <c r="I13">
        <v>20.228000000000002</v>
      </c>
      <c r="J13" s="26">
        <v>20.951000000000001</v>
      </c>
      <c r="K13">
        <v>12.215999999999999</v>
      </c>
      <c r="L13" s="26">
        <v>5.8490000000000002</v>
      </c>
      <c r="M13" s="26">
        <v>3.141</v>
      </c>
      <c r="N13" s="26">
        <v>3.0409999999999999</v>
      </c>
      <c r="O13" s="26">
        <v>2.7850000000000001</v>
      </c>
    </row>
    <row r="14" spans="1:15" ht="15">
      <c r="A14" s="2">
        <f t="shared" si="1"/>
        <v>11</v>
      </c>
      <c r="D14">
        <v>4.7839999999999998</v>
      </c>
      <c r="E14">
        <v>7.1159999999999997</v>
      </c>
      <c r="F14">
        <v>7.5019999999999998</v>
      </c>
      <c r="G14" s="26">
        <v>15.433</v>
      </c>
      <c r="H14">
        <v>8.2309999999999999</v>
      </c>
      <c r="I14">
        <v>10.906000000000001</v>
      </c>
      <c r="J14" s="26">
        <v>14.93</v>
      </c>
      <c r="K14">
        <v>20.751999999999999</v>
      </c>
      <c r="L14" s="26">
        <v>4.7439999999999998</v>
      </c>
      <c r="M14" s="26">
        <v>2.5169999999999999</v>
      </c>
      <c r="N14" s="26">
        <v>2.3980000000000001</v>
      </c>
      <c r="O14" s="26">
        <v>3.79</v>
      </c>
    </row>
    <row r="15" spans="1:15" ht="15">
      <c r="A15" s="2">
        <f t="shared" si="1"/>
        <v>12</v>
      </c>
      <c r="D15">
        <v>6.6870000000000003</v>
      </c>
      <c r="E15">
        <v>3.2320000000000002</v>
      </c>
      <c r="F15">
        <v>10.196999999999999</v>
      </c>
      <c r="G15" s="26">
        <v>13.151999999999999</v>
      </c>
      <c r="H15">
        <v>11.64</v>
      </c>
      <c r="I15">
        <v>16.914000000000001</v>
      </c>
      <c r="J15" s="26">
        <v>18.009</v>
      </c>
      <c r="K15">
        <v>16.875</v>
      </c>
      <c r="L15" s="26">
        <v>8.3740000000000006</v>
      </c>
      <c r="M15" s="26">
        <v>3.782</v>
      </c>
      <c r="N15" s="26">
        <v>1.7849999999999999</v>
      </c>
      <c r="O15" s="26">
        <v>1.502</v>
      </c>
    </row>
    <row r="16" spans="1:15" ht="15">
      <c r="A16" s="2">
        <f t="shared" si="1"/>
        <v>13</v>
      </c>
      <c r="D16">
        <v>2.8450000000000002</v>
      </c>
      <c r="E16">
        <v>0.34599999999999997</v>
      </c>
      <c r="F16">
        <v>3.1110000000000002</v>
      </c>
      <c r="G16" s="26">
        <v>10.109</v>
      </c>
      <c r="H16">
        <v>18.631</v>
      </c>
      <c r="I16">
        <v>20.689</v>
      </c>
      <c r="J16" s="26">
        <v>18.632000000000001</v>
      </c>
      <c r="K16">
        <v>20.044</v>
      </c>
      <c r="L16" s="26">
        <v>12.122999999999999</v>
      </c>
      <c r="M16" s="26">
        <v>6.0579999999999998</v>
      </c>
      <c r="N16" s="26">
        <v>1.0860000000000001</v>
      </c>
      <c r="O16" s="26">
        <v>1.17</v>
      </c>
    </row>
    <row r="17" spans="1:15" ht="15">
      <c r="A17" s="2">
        <f t="shared" si="1"/>
        <v>14</v>
      </c>
      <c r="D17">
        <v>0.84099999999999997</v>
      </c>
      <c r="E17">
        <v>0.72199999999999998</v>
      </c>
      <c r="F17">
        <v>1.619</v>
      </c>
      <c r="G17" s="26">
        <v>15.555</v>
      </c>
      <c r="H17">
        <v>20.190999999999999</v>
      </c>
      <c r="I17">
        <v>21.745000000000001</v>
      </c>
      <c r="J17" s="26">
        <v>19.872</v>
      </c>
      <c r="K17">
        <v>5.4279999999999999</v>
      </c>
      <c r="L17" s="26">
        <v>15.44</v>
      </c>
      <c r="M17" s="26">
        <v>11.86</v>
      </c>
      <c r="N17" s="26">
        <v>1.0309999999999999</v>
      </c>
      <c r="O17" s="26">
        <v>0.93400000000000005</v>
      </c>
    </row>
    <row r="18" spans="1:15" ht="15">
      <c r="A18" s="2">
        <f t="shared" si="1"/>
        <v>15</v>
      </c>
      <c r="D18">
        <v>0</v>
      </c>
      <c r="E18">
        <v>0</v>
      </c>
      <c r="F18">
        <v>6.4809999999999999</v>
      </c>
      <c r="G18" s="26">
        <v>14.234999999999999</v>
      </c>
      <c r="H18">
        <v>23.524999999999999</v>
      </c>
      <c r="I18">
        <v>14.619</v>
      </c>
      <c r="J18" s="26">
        <v>17.323</v>
      </c>
      <c r="K18">
        <v>11.507</v>
      </c>
      <c r="L18" s="26">
        <v>17.588999999999999</v>
      </c>
      <c r="M18" s="26">
        <v>8.7260000000000009</v>
      </c>
      <c r="N18" s="26">
        <v>0.86</v>
      </c>
      <c r="O18" s="26">
        <v>1.0009999999999999</v>
      </c>
    </row>
    <row r="19" spans="1:15" ht="15">
      <c r="A19" s="2">
        <f t="shared" si="1"/>
        <v>16</v>
      </c>
      <c r="D19">
        <v>0</v>
      </c>
      <c r="E19">
        <v>1.0409999999999999</v>
      </c>
      <c r="F19">
        <v>17.071000000000002</v>
      </c>
      <c r="G19" s="26">
        <v>19.263000000000002</v>
      </c>
      <c r="H19">
        <v>19.295000000000002</v>
      </c>
      <c r="I19">
        <v>15.48</v>
      </c>
      <c r="J19" s="26">
        <v>15.76</v>
      </c>
      <c r="K19">
        <v>20.876000000000001</v>
      </c>
      <c r="L19" s="26">
        <v>11.773999999999999</v>
      </c>
      <c r="M19" s="26">
        <v>15.994999999999999</v>
      </c>
      <c r="N19" s="26">
        <v>4.585</v>
      </c>
      <c r="O19" s="26">
        <v>3.3330000000000002</v>
      </c>
    </row>
    <row r="20" spans="1:15" ht="15">
      <c r="A20" s="2">
        <f t="shared" si="1"/>
        <v>17</v>
      </c>
      <c r="D20">
        <v>0</v>
      </c>
      <c r="E20">
        <v>4.2690000000000001</v>
      </c>
      <c r="F20">
        <v>19.189</v>
      </c>
      <c r="G20" s="26">
        <v>15.375</v>
      </c>
      <c r="H20">
        <v>9.7319999999999993</v>
      </c>
      <c r="I20">
        <v>18.29</v>
      </c>
      <c r="J20" s="26">
        <v>22.492000000000001</v>
      </c>
      <c r="K20">
        <v>22.216000000000001</v>
      </c>
      <c r="L20" s="26">
        <v>5.4130000000000003</v>
      </c>
      <c r="M20" s="26">
        <v>12.863</v>
      </c>
      <c r="N20" s="26">
        <v>8.8360000000000003</v>
      </c>
      <c r="O20" s="26">
        <v>6.681</v>
      </c>
    </row>
    <row r="21" spans="1:15" ht="15">
      <c r="A21" s="2">
        <f t="shared" si="1"/>
        <v>18</v>
      </c>
      <c r="D21">
        <v>0</v>
      </c>
      <c r="E21">
        <v>3.9649999999999999</v>
      </c>
      <c r="F21">
        <v>5.3460000000000001</v>
      </c>
      <c r="G21" s="26">
        <v>15.974</v>
      </c>
      <c r="H21">
        <v>14.089</v>
      </c>
      <c r="I21">
        <v>20.004000000000001</v>
      </c>
      <c r="J21" s="26">
        <v>22.402000000000001</v>
      </c>
      <c r="K21">
        <v>21.509</v>
      </c>
      <c r="L21" s="26">
        <v>10.023</v>
      </c>
      <c r="M21" s="26">
        <v>12.663</v>
      </c>
      <c r="N21" s="26">
        <v>6.5940000000000003</v>
      </c>
      <c r="O21" s="26">
        <v>0.76800000000000002</v>
      </c>
    </row>
    <row r="22" spans="1:15" ht="15">
      <c r="A22" s="2">
        <f t="shared" si="1"/>
        <v>19</v>
      </c>
      <c r="D22">
        <v>0</v>
      </c>
      <c r="E22">
        <v>6.375</v>
      </c>
      <c r="F22">
        <v>5.7450000000000001</v>
      </c>
      <c r="G22" s="26">
        <v>12.428000000000001</v>
      </c>
      <c r="H22">
        <v>23.256</v>
      </c>
      <c r="I22">
        <v>20.873000000000001</v>
      </c>
      <c r="J22" s="26">
        <v>21.866</v>
      </c>
      <c r="K22">
        <v>20.745000000000001</v>
      </c>
      <c r="L22" s="26">
        <v>11.509</v>
      </c>
      <c r="M22" s="26">
        <v>9.8699999999999992</v>
      </c>
      <c r="N22" s="26">
        <v>1.472</v>
      </c>
      <c r="O22" s="26">
        <v>1.6419999999999999</v>
      </c>
    </row>
    <row r="23" spans="1:15" ht="15">
      <c r="A23" s="2">
        <f t="shared" si="1"/>
        <v>20</v>
      </c>
      <c r="D23">
        <v>0</v>
      </c>
      <c r="E23">
        <v>4.3109999999999999</v>
      </c>
      <c r="F23">
        <v>18.861000000000001</v>
      </c>
      <c r="G23" s="26">
        <v>5.6879999999999997</v>
      </c>
      <c r="H23">
        <v>17.061</v>
      </c>
      <c r="I23">
        <v>21.053000000000001</v>
      </c>
      <c r="J23" s="26">
        <v>21.271000000000001</v>
      </c>
      <c r="K23">
        <v>14.03</v>
      </c>
      <c r="L23" s="26">
        <v>15.019</v>
      </c>
      <c r="M23" s="26">
        <v>15.112</v>
      </c>
      <c r="N23" s="26">
        <v>0.50800000000000001</v>
      </c>
      <c r="O23" s="26">
        <v>4.782</v>
      </c>
    </row>
    <row r="24" spans="1:15" ht="15">
      <c r="A24" s="2">
        <f t="shared" si="1"/>
        <v>21</v>
      </c>
      <c r="D24">
        <v>0</v>
      </c>
      <c r="E24">
        <v>3.085</v>
      </c>
      <c r="F24">
        <v>11.942</v>
      </c>
      <c r="G24" s="26">
        <v>15.227</v>
      </c>
      <c r="H24">
        <v>17.882999999999999</v>
      </c>
      <c r="I24">
        <v>21.702000000000002</v>
      </c>
      <c r="J24" s="26">
        <v>17.09</v>
      </c>
      <c r="K24">
        <v>11.461</v>
      </c>
      <c r="L24" s="26">
        <v>17.459</v>
      </c>
      <c r="M24" s="26">
        <v>13.417999999999999</v>
      </c>
      <c r="N24" s="26">
        <v>0.72199999999999998</v>
      </c>
      <c r="O24" s="26">
        <v>3.83</v>
      </c>
    </row>
    <row r="25" spans="1:15" ht="15">
      <c r="A25" s="2">
        <f t="shared" si="1"/>
        <v>22</v>
      </c>
      <c r="D25">
        <v>0</v>
      </c>
      <c r="E25">
        <v>3.51</v>
      </c>
      <c r="F25">
        <v>22.518999999999998</v>
      </c>
      <c r="G25" s="26">
        <v>15.403</v>
      </c>
      <c r="H25">
        <v>20.593</v>
      </c>
      <c r="I25">
        <v>21.042999999999999</v>
      </c>
      <c r="J25" s="26">
        <v>21.425000000000001</v>
      </c>
      <c r="K25">
        <v>20.992000000000001</v>
      </c>
      <c r="L25" s="26">
        <v>17.835999999999999</v>
      </c>
      <c r="M25" s="26">
        <v>14.132999999999999</v>
      </c>
      <c r="N25" s="26">
        <v>0.57199999999999995</v>
      </c>
      <c r="O25" s="26">
        <v>3.2770000000000001</v>
      </c>
    </row>
    <row r="26" spans="1:15" ht="15">
      <c r="A26" s="2">
        <f t="shared" si="1"/>
        <v>23</v>
      </c>
      <c r="D26">
        <v>0</v>
      </c>
      <c r="E26">
        <v>0.93600000000000005</v>
      </c>
      <c r="F26">
        <v>15.425000000000001</v>
      </c>
      <c r="G26" s="26">
        <v>10.705</v>
      </c>
      <c r="H26">
        <v>17.818999999999999</v>
      </c>
      <c r="I26">
        <v>15.201000000000001</v>
      </c>
      <c r="J26" s="26">
        <v>22.366</v>
      </c>
      <c r="K26">
        <v>20.175000000000001</v>
      </c>
      <c r="L26" s="26">
        <v>19.018000000000001</v>
      </c>
      <c r="M26" s="26">
        <v>14.2</v>
      </c>
      <c r="N26" s="26">
        <v>0.55200000000000005</v>
      </c>
      <c r="O26" s="26">
        <v>7.7030000000000003</v>
      </c>
    </row>
    <row r="27" spans="1:15" ht="15">
      <c r="A27" s="2">
        <f t="shared" si="1"/>
        <v>24</v>
      </c>
      <c r="D27">
        <v>0</v>
      </c>
      <c r="E27">
        <v>1.806</v>
      </c>
      <c r="F27">
        <v>1.75</v>
      </c>
      <c r="G27" s="26">
        <v>21.562999999999999</v>
      </c>
      <c r="H27">
        <v>8.9109999999999996</v>
      </c>
      <c r="I27">
        <v>9.5980000000000008</v>
      </c>
      <c r="J27" s="26">
        <v>19.829000000000001</v>
      </c>
      <c r="K27">
        <v>12.074</v>
      </c>
      <c r="L27" s="26">
        <v>20.536000000000001</v>
      </c>
      <c r="M27" s="26">
        <v>10.567</v>
      </c>
      <c r="N27" s="26">
        <v>0.755</v>
      </c>
      <c r="O27" s="26">
        <v>7.609</v>
      </c>
    </row>
    <row r="28" spans="1:15" ht="15">
      <c r="A28" s="2">
        <f t="shared" si="1"/>
        <v>25</v>
      </c>
      <c r="D28">
        <v>0</v>
      </c>
      <c r="E28">
        <v>0.29599999999999999</v>
      </c>
      <c r="F28">
        <v>0.32800000000000001</v>
      </c>
      <c r="G28" s="26">
        <v>23.103000000000002</v>
      </c>
      <c r="H28">
        <v>7.867</v>
      </c>
      <c r="I28">
        <v>8.5459999999999994</v>
      </c>
      <c r="J28" s="26">
        <v>16.722000000000001</v>
      </c>
      <c r="K28">
        <v>7.548</v>
      </c>
      <c r="L28" s="26">
        <v>16.689</v>
      </c>
      <c r="M28" s="26">
        <v>7.8739999999999997</v>
      </c>
      <c r="N28" s="26">
        <v>1.7430000000000001</v>
      </c>
      <c r="O28" s="26">
        <v>7.9669999999999996</v>
      </c>
    </row>
    <row r="29" spans="1:15" ht="15">
      <c r="A29" s="2">
        <f t="shared" si="1"/>
        <v>26</v>
      </c>
      <c r="D29">
        <v>0</v>
      </c>
      <c r="E29">
        <v>1.133</v>
      </c>
      <c r="F29">
        <v>5.6000000000000001E-2</v>
      </c>
      <c r="G29" s="26">
        <v>22.632000000000001</v>
      </c>
      <c r="H29">
        <v>14.23</v>
      </c>
      <c r="I29">
        <v>15.509</v>
      </c>
      <c r="J29" s="26">
        <v>19.463999999999999</v>
      </c>
      <c r="K29">
        <v>4.7949999999999999</v>
      </c>
      <c r="L29" s="26">
        <v>9.0259999999999998</v>
      </c>
      <c r="M29" s="26">
        <v>14.272</v>
      </c>
      <c r="N29" s="26">
        <v>7.4290000000000003</v>
      </c>
      <c r="O29" s="26">
        <v>0.79200000000000004</v>
      </c>
    </row>
    <row r="30" spans="1:15" ht="15">
      <c r="A30" s="2">
        <f t="shared" si="1"/>
        <v>27</v>
      </c>
      <c r="D30">
        <v>0</v>
      </c>
      <c r="E30">
        <v>1.649</v>
      </c>
      <c r="F30">
        <v>0</v>
      </c>
      <c r="G30" s="26">
        <v>18.228000000000002</v>
      </c>
      <c r="H30">
        <v>16.754000000000001</v>
      </c>
      <c r="I30">
        <v>22.596</v>
      </c>
      <c r="J30" s="26">
        <v>20.707000000000001</v>
      </c>
      <c r="K30">
        <v>9.6340000000000003</v>
      </c>
      <c r="L30" s="26">
        <v>2.835</v>
      </c>
      <c r="M30" s="26">
        <v>13.996</v>
      </c>
      <c r="N30" s="26">
        <v>10.454000000000001</v>
      </c>
      <c r="O30" s="26">
        <v>0.54300000000000004</v>
      </c>
    </row>
    <row r="31" spans="1:15" ht="15">
      <c r="A31" s="2">
        <f t="shared" si="1"/>
        <v>28</v>
      </c>
      <c r="D31">
        <v>0</v>
      </c>
      <c r="E31">
        <v>3.2120000000000002</v>
      </c>
      <c r="F31">
        <v>4.9560000000000004</v>
      </c>
      <c r="G31" s="26">
        <v>13.159000000000001</v>
      </c>
      <c r="H31">
        <v>15.131</v>
      </c>
      <c r="I31">
        <v>16.411000000000001</v>
      </c>
      <c r="J31" s="26">
        <v>20.440999999999999</v>
      </c>
      <c r="K31">
        <v>10.555999999999999</v>
      </c>
      <c r="L31" s="26">
        <v>2.5910000000000002</v>
      </c>
      <c r="M31" s="26">
        <v>7.3810000000000002</v>
      </c>
      <c r="N31" s="26">
        <v>9.86</v>
      </c>
      <c r="O31" s="26">
        <v>1.512</v>
      </c>
    </row>
    <row r="32" spans="1:15" ht="15">
      <c r="A32" s="2">
        <f t="shared" si="1"/>
        <v>29</v>
      </c>
      <c r="D32">
        <v>0</v>
      </c>
      <c r="E32" s="16"/>
      <c r="F32">
        <v>14.461</v>
      </c>
      <c r="G32" s="26">
        <v>15.917</v>
      </c>
      <c r="H32">
        <v>20.786000000000001</v>
      </c>
      <c r="I32">
        <v>14.923</v>
      </c>
      <c r="J32" s="26">
        <v>20.734000000000002</v>
      </c>
      <c r="K32">
        <v>4.6550000000000002</v>
      </c>
      <c r="L32" s="26">
        <v>2.2050000000000001</v>
      </c>
      <c r="M32" s="26">
        <v>10.538</v>
      </c>
      <c r="N32" s="26">
        <v>10.358000000000001</v>
      </c>
      <c r="O32" s="26">
        <v>2.2970000000000002</v>
      </c>
    </row>
    <row r="33" spans="1:15" ht="15">
      <c r="A33" s="2">
        <f>A32+1</f>
        <v>30</v>
      </c>
      <c r="D33">
        <v>5.0000000000000001E-3</v>
      </c>
      <c r="E33" s="16"/>
      <c r="F33">
        <v>3.085</v>
      </c>
      <c r="G33" s="26">
        <v>11.63</v>
      </c>
      <c r="H33">
        <v>11.339</v>
      </c>
      <c r="I33">
        <v>14.555</v>
      </c>
      <c r="J33" s="26">
        <v>16.446999999999999</v>
      </c>
      <c r="K33">
        <v>18.212</v>
      </c>
      <c r="L33" s="26">
        <v>1.4690000000000001</v>
      </c>
      <c r="M33" s="26">
        <v>2.2570000000000001</v>
      </c>
      <c r="N33" s="26">
        <v>7.7380000000000004</v>
      </c>
      <c r="O33" s="26">
        <v>1.218</v>
      </c>
    </row>
    <row r="34" spans="1:15" ht="15">
      <c r="A34" s="2">
        <f t="shared" si="1"/>
        <v>31</v>
      </c>
      <c r="D34">
        <v>6.6749999999999998</v>
      </c>
      <c r="E34" s="16"/>
      <c r="F34">
        <v>2.9020000000000001</v>
      </c>
      <c r="G34" s="16"/>
      <c r="H34">
        <v>5.1859999999999999</v>
      </c>
      <c r="I34" s="16"/>
      <c r="J34" s="26">
        <v>17.501999999999999</v>
      </c>
      <c r="K34">
        <v>16.600000000000001</v>
      </c>
      <c r="L34" s="16"/>
      <c r="M34" s="26">
        <v>2.794</v>
      </c>
      <c r="N34" s="16"/>
      <c r="O34" s="26">
        <v>1.2010000000000001</v>
      </c>
    </row>
    <row r="35" spans="1:15" s="1" customFormat="1" ht="4.5" customHeight="1">
      <c r="A35" s="3"/>
      <c r="B35" s="3"/>
      <c r="C35" s="3"/>
      <c r="D35" s="3"/>
      <c r="E35" s="3"/>
      <c r="F35" s="3"/>
    </row>
    <row r="36" spans="1:15" s="5" customFormat="1">
      <c r="A36" s="15"/>
      <c r="D36" s="22">
        <f>IF(D38&gt;0,1,"")</f>
        <v>1</v>
      </c>
      <c r="E36" s="22">
        <f t="shared" ref="E36:O36" si="2">IF(E38&gt;0,1,"")</f>
        <v>1</v>
      </c>
      <c r="F36" s="22">
        <f t="shared" si="2"/>
        <v>1</v>
      </c>
      <c r="G36" s="22">
        <f t="shared" si="2"/>
        <v>1</v>
      </c>
      <c r="H36" s="22">
        <f t="shared" si="2"/>
        <v>1</v>
      </c>
      <c r="I36" s="22">
        <f t="shared" si="2"/>
        <v>1</v>
      </c>
      <c r="J36" s="22">
        <f t="shared" si="2"/>
        <v>1</v>
      </c>
      <c r="K36" s="22">
        <f t="shared" si="2"/>
        <v>1</v>
      </c>
      <c r="L36" s="22">
        <f t="shared" si="2"/>
        <v>1</v>
      </c>
      <c r="M36" s="22">
        <f t="shared" si="2"/>
        <v>1</v>
      </c>
      <c r="N36" s="22">
        <f t="shared" si="2"/>
        <v>1</v>
      </c>
      <c r="O36" s="22">
        <f t="shared" si="2"/>
        <v>1</v>
      </c>
    </row>
    <row r="37" spans="1:15">
      <c r="A37" s="20">
        <v>2013</v>
      </c>
      <c r="B37" s="15"/>
      <c r="C37" s="15"/>
      <c r="D37" s="6" t="s">
        <v>8</v>
      </c>
      <c r="E37" s="6" t="s">
        <v>9</v>
      </c>
      <c r="F37" s="6" t="s">
        <v>24</v>
      </c>
      <c r="G37" s="6" t="s">
        <v>2</v>
      </c>
      <c r="H37" s="6" t="s">
        <v>25</v>
      </c>
      <c r="I37" s="6" t="s">
        <v>3</v>
      </c>
      <c r="J37" s="6" t="s">
        <v>4</v>
      </c>
      <c r="K37" s="6" t="s">
        <v>5</v>
      </c>
      <c r="L37" s="6" t="s">
        <v>6</v>
      </c>
      <c r="M37" s="6" t="s">
        <v>26</v>
      </c>
      <c r="N37" s="6" t="s">
        <v>7</v>
      </c>
      <c r="O37" s="6" t="s">
        <v>27</v>
      </c>
    </row>
    <row r="38" spans="1:15" s="9" customFormat="1">
      <c r="A38" s="8" t="s">
        <v>19</v>
      </c>
      <c r="B38" s="23"/>
      <c r="C38" s="23"/>
      <c r="D38" s="24">
        <f>SUM(D4:D34)</f>
        <v>61.82</v>
      </c>
      <c r="E38" s="24">
        <f t="shared" ref="E38:O38" si="3">SUM(E4:E34)</f>
        <v>109.785</v>
      </c>
      <c r="F38" s="24">
        <f t="shared" si="3"/>
        <v>303.19799999999992</v>
      </c>
      <c r="G38" s="24">
        <f t="shared" si="3"/>
        <v>382.50199999999995</v>
      </c>
      <c r="H38" s="24">
        <f t="shared" si="3"/>
        <v>448.06900000000002</v>
      </c>
      <c r="I38" s="24">
        <f t="shared" si="3"/>
        <v>485.40300000000008</v>
      </c>
      <c r="J38" s="24">
        <f t="shared" si="3"/>
        <v>603.41300000000001</v>
      </c>
      <c r="K38" s="24">
        <f t="shared" si="3"/>
        <v>504.13800000000003</v>
      </c>
      <c r="L38" s="24">
        <f t="shared" si="3"/>
        <v>364.05399999999997</v>
      </c>
      <c r="M38" s="24">
        <f t="shared" si="3"/>
        <v>302.62799999999999</v>
      </c>
      <c r="N38" s="24">
        <f t="shared" si="3"/>
        <v>131.321</v>
      </c>
      <c r="O38" s="24">
        <f t="shared" si="3"/>
        <v>135.48899999999995</v>
      </c>
    </row>
    <row r="39" spans="1:15" s="12" customFormat="1">
      <c r="A39" s="8" t="s">
        <v>0</v>
      </c>
      <c r="B39" s="8"/>
      <c r="C39" s="8"/>
      <c r="D39" s="12">
        <f t="shared" ref="D39:O39" si="4">IF(MAX(D4:D34)=0,"",MAX(D4:D34))</f>
        <v>8.8620000000000001</v>
      </c>
      <c r="E39" s="12">
        <f t="shared" si="4"/>
        <v>12.590999999999999</v>
      </c>
      <c r="F39" s="12">
        <f t="shared" si="4"/>
        <v>22.518999999999998</v>
      </c>
      <c r="G39" s="12">
        <f t="shared" si="4"/>
        <v>23.103000000000002</v>
      </c>
      <c r="H39" s="12">
        <f t="shared" si="4"/>
        <v>23.524999999999999</v>
      </c>
      <c r="I39" s="12">
        <f t="shared" si="4"/>
        <v>22.596</v>
      </c>
      <c r="J39" s="12">
        <f t="shared" si="4"/>
        <v>23.263999999999999</v>
      </c>
      <c r="K39" s="12">
        <f t="shared" si="4"/>
        <v>22.24</v>
      </c>
      <c r="L39" s="12">
        <f t="shared" si="4"/>
        <v>20.536000000000001</v>
      </c>
      <c r="M39" s="12">
        <f t="shared" si="4"/>
        <v>15.994999999999999</v>
      </c>
      <c r="N39" s="12">
        <f t="shared" si="4"/>
        <v>11.667999999999999</v>
      </c>
      <c r="O39" s="12">
        <f t="shared" si="4"/>
        <v>9.7230000000000008</v>
      </c>
    </row>
    <row r="40" spans="1:15" s="12" customFormat="1">
      <c r="A40" s="8" t="s">
        <v>1</v>
      </c>
      <c r="B40" s="8"/>
      <c r="C40" s="8"/>
      <c r="D40" s="12" t="str">
        <f t="shared" ref="D40:O40" si="5">IF(MIN(D4:D34)=0,"",MIN(D4:D34))</f>
        <v/>
      </c>
      <c r="E40" s="12" t="str">
        <f t="shared" si="5"/>
        <v/>
      </c>
      <c r="F40" s="12" t="str">
        <f t="shared" si="5"/>
        <v/>
      </c>
      <c r="G40" s="12">
        <f t="shared" si="5"/>
        <v>2.347</v>
      </c>
      <c r="H40" s="12">
        <f t="shared" si="5"/>
        <v>3.5110000000000001</v>
      </c>
      <c r="I40" s="12">
        <f t="shared" si="5"/>
        <v>8.5459999999999994</v>
      </c>
      <c r="J40" s="12">
        <f t="shared" si="5"/>
        <v>14.93</v>
      </c>
      <c r="K40" s="12">
        <f t="shared" si="5"/>
        <v>4.6550000000000002</v>
      </c>
      <c r="L40" s="12">
        <f t="shared" si="5"/>
        <v>1.4690000000000001</v>
      </c>
      <c r="M40" s="12">
        <f t="shared" si="5"/>
        <v>1.893</v>
      </c>
      <c r="N40" s="12">
        <f t="shared" si="5"/>
        <v>0.50800000000000001</v>
      </c>
      <c r="O40" s="12">
        <f t="shared" si="5"/>
        <v>0.54300000000000004</v>
      </c>
    </row>
    <row r="41" spans="1:15" s="12" customFormat="1">
      <c r="A41" s="8" t="s">
        <v>20</v>
      </c>
      <c r="B41" s="8"/>
      <c r="C41" s="8"/>
      <c r="D41" s="12">
        <f>IF(D38=0,0,AVERAGE(D4:D34))</f>
        <v>1.9941935483870967</v>
      </c>
      <c r="E41" s="12">
        <f>IF(E38=0,0,AVERAGE(E4:E34))</f>
        <v>3.920892857142857</v>
      </c>
      <c r="F41" s="12">
        <f>IF(F38=0,0,AVERAGE(F4:F34))</f>
        <v>9.7805806451612884</v>
      </c>
      <c r="G41" s="12">
        <f>IF(G38=0,0,AVERAGE(G4:G34))</f>
        <v>12.750066666666665</v>
      </c>
      <c r="H41" s="12">
        <f>IF(H38=0,0,AVERAGE(H4:H34))</f>
        <v>14.45383870967742</v>
      </c>
      <c r="I41" s="12">
        <f t="shared" ref="I41:O41" si="6">IF(I38=0,0,AVERAGE(I4:I34))</f>
        <v>16.180100000000003</v>
      </c>
      <c r="J41" s="12">
        <f t="shared" si="6"/>
        <v>19.464935483870967</v>
      </c>
      <c r="K41" s="12">
        <f t="shared" si="6"/>
        <v>16.26251612903226</v>
      </c>
      <c r="L41" s="12">
        <f t="shared" si="6"/>
        <v>12.135133333333332</v>
      </c>
      <c r="M41" s="12">
        <f t="shared" si="6"/>
        <v>9.7621935483870956</v>
      </c>
      <c r="N41" s="12">
        <f t="shared" si="6"/>
        <v>4.3773666666666662</v>
      </c>
      <c r="O41" s="12">
        <f t="shared" si="6"/>
        <v>4.3706129032258048</v>
      </c>
    </row>
    <row r="42" spans="1:15">
      <c r="A42" s="2" t="s">
        <v>21</v>
      </c>
      <c r="D42" s="8">
        <f>D38</f>
        <v>61.82</v>
      </c>
      <c r="E42" s="27">
        <f>D42+E38</f>
        <v>171.60499999999999</v>
      </c>
      <c r="F42" s="27">
        <f t="shared" ref="F42:O42" si="7">E42+F38</f>
        <v>474.80299999999988</v>
      </c>
      <c r="G42" s="27">
        <f t="shared" si="7"/>
        <v>857.30499999999984</v>
      </c>
      <c r="H42" s="27">
        <f t="shared" si="7"/>
        <v>1305.3739999999998</v>
      </c>
      <c r="I42" s="27">
        <f t="shared" si="7"/>
        <v>1790.7769999999998</v>
      </c>
      <c r="J42" s="27">
        <f t="shared" si="7"/>
        <v>2394.1899999999996</v>
      </c>
      <c r="K42" s="27">
        <f t="shared" si="7"/>
        <v>2898.3279999999995</v>
      </c>
      <c r="L42" s="27">
        <f t="shared" si="7"/>
        <v>3262.3819999999996</v>
      </c>
      <c r="M42" s="27">
        <f t="shared" si="7"/>
        <v>3565.0099999999998</v>
      </c>
      <c r="N42" s="27">
        <f t="shared" si="7"/>
        <v>3696.3309999999997</v>
      </c>
      <c r="O42" s="27">
        <f t="shared" si="7"/>
        <v>3831.8199999999997</v>
      </c>
    </row>
    <row r="43" spans="1:15" s="4" customFormat="1">
      <c r="A43" s="30" t="s">
        <v>19</v>
      </c>
      <c r="D43" s="12">
        <v>1</v>
      </c>
      <c r="E43" s="12">
        <f>D43+1</f>
        <v>2</v>
      </c>
      <c r="F43" s="12">
        <f t="shared" ref="F43:O44" si="8">E43+1</f>
        <v>3</v>
      </c>
      <c r="G43" s="12">
        <f t="shared" si="8"/>
        <v>4</v>
      </c>
      <c r="H43" s="12">
        <f t="shared" si="8"/>
        <v>5</v>
      </c>
      <c r="I43" s="12">
        <f t="shared" si="8"/>
        <v>6</v>
      </c>
      <c r="J43" s="12">
        <f t="shared" si="8"/>
        <v>7</v>
      </c>
      <c r="K43" s="12">
        <f t="shared" si="8"/>
        <v>8</v>
      </c>
      <c r="L43" s="12">
        <f t="shared" si="8"/>
        <v>9</v>
      </c>
      <c r="M43" s="12">
        <f t="shared" si="8"/>
        <v>10</v>
      </c>
      <c r="N43" s="12">
        <f t="shared" si="8"/>
        <v>11</v>
      </c>
      <c r="O43" s="12">
        <f t="shared" si="8"/>
        <v>12</v>
      </c>
    </row>
    <row r="44" spans="1:15" s="4" customFormat="1">
      <c r="A44" s="30" t="s">
        <v>22</v>
      </c>
      <c r="D44" s="4">
        <v>3</v>
      </c>
      <c r="E44" s="4">
        <f>D44+1</f>
        <v>4</v>
      </c>
      <c r="F44" s="4">
        <f t="shared" si="8"/>
        <v>5</v>
      </c>
      <c r="G44" s="4">
        <f t="shared" si="8"/>
        <v>6</v>
      </c>
      <c r="H44" s="4">
        <f t="shared" si="8"/>
        <v>7</v>
      </c>
      <c r="I44" s="4">
        <f t="shared" si="8"/>
        <v>8</v>
      </c>
      <c r="J44" s="4">
        <f t="shared" si="8"/>
        <v>9</v>
      </c>
      <c r="K44" s="4">
        <f t="shared" si="8"/>
        <v>10</v>
      </c>
      <c r="L44" s="4">
        <f t="shared" si="8"/>
        <v>11</v>
      </c>
      <c r="M44" s="4">
        <f t="shared" si="8"/>
        <v>12</v>
      </c>
      <c r="N44" s="4">
        <f t="shared" si="8"/>
        <v>13</v>
      </c>
      <c r="O44" s="4">
        <f t="shared" si="8"/>
        <v>14</v>
      </c>
    </row>
    <row r="45" spans="1:15" s="4" customFormat="1">
      <c r="A45" s="30" t="s">
        <v>10</v>
      </c>
      <c r="D45" s="12">
        <f>IF(D39&lt;&gt;"",D38-$D$46,#N/A)</f>
        <v>48.82</v>
      </c>
      <c r="E45" s="12">
        <f>IF(E39&lt;&gt;"",E38-$D$46,#N/A)</f>
        <v>96.784999999999997</v>
      </c>
      <c r="F45" s="12">
        <f>IF(F39&lt;&gt;"",F38-$D$46,#N/A)</f>
        <v>290.19799999999992</v>
      </c>
      <c r="G45" s="12">
        <f t="shared" ref="G45:O45" si="9">IF(G39&lt;&gt;"",G38-$D$46,#N/A)</f>
        <v>369.50199999999995</v>
      </c>
      <c r="H45" s="12">
        <f t="shared" si="9"/>
        <v>435.06900000000002</v>
      </c>
      <c r="I45" s="12">
        <f t="shared" si="9"/>
        <v>472.40300000000008</v>
      </c>
      <c r="J45" s="12">
        <f t="shared" si="9"/>
        <v>590.41300000000001</v>
      </c>
      <c r="K45" s="12">
        <f t="shared" si="9"/>
        <v>491.13800000000003</v>
      </c>
      <c r="L45" s="12">
        <f t="shared" si="9"/>
        <v>351.05399999999997</v>
      </c>
      <c r="M45" s="12">
        <f t="shared" si="9"/>
        <v>289.62799999999999</v>
      </c>
      <c r="N45" s="12">
        <f t="shared" si="9"/>
        <v>118.321</v>
      </c>
      <c r="O45" s="12">
        <f t="shared" si="9"/>
        <v>122.48899999999995</v>
      </c>
    </row>
    <row r="46" spans="1:15" s="4" customFormat="1">
      <c r="A46" s="30" t="s">
        <v>17</v>
      </c>
      <c r="B46" s="4" t="s">
        <v>15</v>
      </c>
      <c r="C46" s="4" t="s">
        <v>15</v>
      </c>
      <c r="D46" s="4">
        <v>13</v>
      </c>
    </row>
    <row r="47" spans="1:15" s="4" customFormat="1">
      <c r="A47" s="4" t="s">
        <v>11</v>
      </c>
      <c r="D47" s="4" t="e">
        <f>IF(D40&lt;&gt;"",$D$46,#N/A)</f>
        <v>#N/A</v>
      </c>
      <c r="E47" s="4" t="e">
        <f t="shared" ref="E47:O47" si="10">IF(E40&lt;&gt;"",$D$46,#N/A)</f>
        <v>#N/A</v>
      </c>
      <c r="F47" s="4" t="e">
        <f t="shared" si="10"/>
        <v>#N/A</v>
      </c>
      <c r="G47" s="4">
        <f t="shared" si="10"/>
        <v>13</v>
      </c>
      <c r="H47" s="4">
        <f t="shared" si="10"/>
        <v>13</v>
      </c>
      <c r="I47" s="4">
        <f t="shared" si="10"/>
        <v>13</v>
      </c>
      <c r="J47" s="4">
        <f t="shared" si="10"/>
        <v>13</v>
      </c>
      <c r="K47" s="4">
        <f t="shared" si="10"/>
        <v>13</v>
      </c>
      <c r="L47" s="4">
        <f t="shared" si="10"/>
        <v>13</v>
      </c>
      <c r="M47" s="4">
        <f t="shared" si="10"/>
        <v>13</v>
      </c>
      <c r="N47" s="4">
        <f t="shared" si="10"/>
        <v>13</v>
      </c>
      <c r="O47" s="4">
        <f t="shared" si="10"/>
        <v>13</v>
      </c>
    </row>
    <row r="48" spans="1:15" s="12" customFormat="1">
      <c r="A48" s="31" t="s">
        <v>23</v>
      </c>
      <c r="D48" s="12">
        <f>IF(D41&lt;&gt;0,D38/2,#N/A)</f>
        <v>30.91</v>
      </c>
      <c r="E48" s="12">
        <f t="shared" ref="E48:O48" si="11">IF(E41&lt;&gt;0,E38/2,#N/A)</f>
        <v>54.892499999999998</v>
      </c>
      <c r="F48" s="12">
        <f t="shared" si="11"/>
        <v>151.59899999999996</v>
      </c>
      <c r="G48" s="12">
        <f t="shared" si="11"/>
        <v>191.25099999999998</v>
      </c>
      <c r="H48" s="12">
        <f t="shared" si="11"/>
        <v>224.03450000000001</v>
      </c>
      <c r="I48" s="12">
        <f t="shared" si="11"/>
        <v>242.70150000000004</v>
      </c>
      <c r="J48" s="12">
        <f t="shared" si="11"/>
        <v>301.70650000000001</v>
      </c>
      <c r="K48" s="12">
        <f t="shared" si="11"/>
        <v>252.06900000000002</v>
      </c>
      <c r="L48" s="12">
        <f t="shared" si="11"/>
        <v>182.02699999999999</v>
      </c>
      <c r="M48" s="12">
        <f t="shared" si="11"/>
        <v>151.31399999999999</v>
      </c>
      <c r="N48" s="12">
        <f t="shared" si="11"/>
        <v>65.660499999999999</v>
      </c>
      <c r="O48" s="12">
        <f t="shared" si="11"/>
        <v>67.744499999999974</v>
      </c>
    </row>
    <row r="49" spans="4:4" s="4" customFormat="1"/>
    <row r="50" spans="4:4">
      <c r="D50" s="8"/>
    </row>
  </sheetData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Ruler="0" zoomScale="90" workbookViewId="0">
      <selection activeCell="G4" sqref="G4"/>
    </sheetView>
  </sheetViews>
  <sheetFormatPr baseColWidth="10" defaultColWidth="7.1640625" defaultRowHeight="12" x14ac:dyDescent="0"/>
  <cols>
    <col min="1" max="1" width="7.1640625" style="2" customWidth="1"/>
    <col min="2" max="3" width="1.6640625" style="2" customWidth="1"/>
    <col min="4" max="6" width="7.1640625" style="2" customWidth="1"/>
  </cols>
  <sheetData>
    <row r="1" spans="1:15" s="2" customFormat="1">
      <c r="D1" s="2">
        <f>D36</f>
        <v>1</v>
      </c>
      <c r="E1" s="2">
        <f>IF(E36=0,"",E36)</f>
        <v>1</v>
      </c>
      <c r="F1" s="2">
        <f t="shared" ref="F1:O1" si="0">IF(F36=0,"",F36)</f>
        <v>1</v>
      </c>
      <c r="G1" s="2" t="str">
        <f t="shared" si="0"/>
        <v/>
      </c>
      <c r="H1" s="2" t="str">
        <f t="shared" si="0"/>
        <v/>
      </c>
      <c r="I1" s="2" t="str">
        <f t="shared" si="0"/>
        <v/>
      </c>
      <c r="J1" s="2" t="str">
        <f t="shared" si="0"/>
        <v/>
      </c>
      <c r="K1" s="2" t="str">
        <f t="shared" si="0"/>
        <v/>
      </c>
      <c r="L1" s="2" t="str">
        <f t="shared" si="0"/>
        <v/>
      </c>
      <c r="M1" s="2" t="str">
        <f t="shared" si="0"/>
        <v/>
      </c>
      <c r="N1" s="2" t="str">
        <f t="shared" si="0"/>
        <v/>
      </c>
      <c r="O1" s="2" t="str">
        <f t="shared" si="0"/>
        <v/>
      </c>
    </row>
    <row r="2" spans="1:15" s="11" customFormat="1">
      <c r="D2" s="11" t="str">
        <f>D37</f>
        <v>Jan</v>
      </c>
      <c r="E2" s="11" t="str">
        <f>IF(E37=0,"",E37)</f>
        <v>Feb</v>
      </c>
      <c r="F2" s="11" t="str">
        <f t="shared" ref="F2:O2" si="1">IF(F37=0,"",F37)</f>
        <v>Mar</v>
      </c>
      <c r="G2" s="11" t="str">
        <f t="shared" si="1"/>
        <v>Apr</v>
      </c>
      <c r="H2" s="11" t="str">
        <f t="shared" si="1"/>
        <v>May</v>
      </c>
      <c r="I2" s="11" t="str">
        <f t="shared" si="1"/>
        <v>Jun</v>
      </c>
      <c r="J2" s="11" t="str">
        <f t="shared" si="1"/>
        <v>Jul</v>
      </c>
      <c r="K2" s="11" t="str">
        <f t="shared" si="1"/>
        <v>Aug</v>
      </c>
      <c r="L2" s="11" t="str">
        <f t="shared" si="1"/>
        <v>Sep</v>
      </c>
      <c r="M2" s="11" t="str">
        <f t="shared" si="1"/>
        <v>Oct</v>
      </c>
      <c r="N2" s="11" t="str">
        <f t="shared" si="1"/>
        <v>Nov</v>
      </c>
      <c r="O2" s="11" t="str">
        <f t="shared" si="1"/>
        <v>Dec</v>
      </c>
    </row>
    <row r="3" spans="1:15" s="1" customFormat="1" ht="4.5" customHeight="1">
      <c r="A3" s="3"/>
      <c r="B3" s="3"/>
      <c r="C3" s="3"/>
      <c r="D3" s="18"/>
      <c r="E3" s="18"/>
      <c r="F3" s="18"/>
    </row>
    <row r="4" spans="1:15" ht="15">
      <c r="A4" s="2">
        <v>1</v>
      </c>
      <c r="D4" s="26">
        <v>0.72199999999999998</v>
      </c>
      <c r="E4" s="26">
        <v>0</v>
      </c>
      <c r="F4" s="26">
        <v>7.9139999999999997</v>
      </c>
      <c r="G4" s="26"/>
      <c r="J4" s="26"/>
      <c r="L4" s="26"/>
      <c r="M4" s="26"/>
      <c r="N4" s="26"/>
      <c r="O4" s="26"/>
    </row>
    <row r="5" spans="1:15" ht="15">
      <c r="A5" s="2">
        <f>A4+1</f>
        <v>2</v>
      </c>
      <c r="D5" s="26">
        <v>2.8</v>
      </c>
      <c r="E5" s="26">
        <v>0</v>
      </c>
      <c r="F5" s="26">
        <v>7.5739999999999998</v>
      </c>
      <c r="G5" s="26"/>
      <c r="J5" s="26"/>
      <c r="L5" s="26"/>
      <c r="M5" s="26"/>
      <c r="N5" s="26"/>
      <c r="O5" s="26"/>
    </row>
    <row r="6" spans="1:15" ht="15">
      <c r="A6" s="2">
        <f t="shared" ref="A6:A34" si="2">A5+1</f>
        <v>3</v>
      </c>
      <c r="D6" s="26">
        <v>3.73</v>
      </c>
      <c r="E6" s="26">
        <v>0</v>
      </c>
      <c r="F6" s="26">
        <v>4.3540000000000001</v>
      </c>
      <c r="G6" s="26"/>
      <c r="J6" s="26"/>
      <c r="L6" s="26"/>
      <c r="M6" s="26"/>
      <c r="N6" s="26"/>
      <c r="O6" s="26"/>
    </row>
    <row r="7" spans="1:15" ht="15">
      <c r="A7" s="2">
        <f t="shared" si="2"/>
        <v>4</v>
      </c>
      <c r="D7" s="26">
        <v>6.6459999999999999</v>
      </c>
      <c r="E7" s="26">
        <v>0</v>
      </c>
      <c r="F7" s="26">
        <v>2.4489999999999998</v>
      </c>
      <c r="G7" s="26"/>
      <c r="J7" s="26"/>
      <c r="L7" s="26"/>
      <c r="M7" s="26"/>
      <c r="N7" s="26"/>
      <c r="O7" s="26"/>
    </row>
    <row r="8" spans="1:15" ht="15">
      <c r="A8" s="2">
        <f t="shared" si="2"/>
        <v>5</v>
      </c>
      <c r="D8" s="26">
        <v>1.83</v>
      </c>
      <c r="E8" s="26">
        <v>0</v>
      </c>
      <c r="F8" s="26">
        <v>5.7880000000000003</v>
      </c>
      <c r="G8" s="26"/>
      <c r="J8" s="26"/>
      <c r="L8" s="26"/>
      <c r="M8" s="26"/>
      <c r="N8" s="26"/>
      <c r="O8" s="26"/>
    </row>
    <row r="9" spans="1:15" ht="15">
      <c r="A9" s="2">
        <f t="shared" si="2"/>
        <v>6</v>
      </c>
      <c r="D9" s="26">
        <v>3.1040000000000001</v>
      </c>
      <c r="E9" s="26">
        <v>0</v>
      </c>
      <c r="F9" s="26">
        <v>9.4280000000000008</v>
      </c>
      <c r="G9" s="26"/>
      <c r="J9" s="26"/>
      <c r="L9" s="26"/>
      <c r="M9" s="26"/>
      <c r="N9" s="26"/>
      <c r="O9" s="26"/>
    </row>
    <row r="10" spans="1:15" ht="15">
      <c r="A10" s="2">
        <f t="shared" si="2"/>
        <v>7</v>
      </c>
      <c r="D10" s="26">
        <v>7.5129999999999999</v>
      </c>
      <c r="E10" s="26">
        <v>3.0659999999999998</v>
      </c>
      <c r="F10" s="26">
        <v>10.242000000000001</v>
      </c>
      <c r="G10" s="26"/>
      <c r="J10" s="26"/>
      <c r="L10" s="26"/>
      <c r="M10" s="26"/>
      <c r="N10" s="26"/>
      <c r="O10" s="26"/>
    </row>
    <row r="11" spans="1:15" ht="15">
      <c r="A11" s="2">
        <f t="shared" si="2"/>
        <v>8</v>
      </c>
      <c r="D11" s="26">
        <v>3.6059999999999999</v>
      </c>
      <c r="E11" s="26">
        <v>5.8630000000000004</v>
      </c>
      <c r="F11" s="26">
        <v>17.588999999999999</v>
      </c>
      <c r="G11" s="26"/>
      <c r="J11" s="26"/>
      <c r="L11" s="26"/>
      <c r="M11" s="26"/>
      <c r="N11" s="26"/>
      <c r="O11" s="26"/>
    </row>
    <row r="12" spans="1:15" ht="15">
      <c r="A12" s="2">
        <f t="shared" si="2"/>
        <v>9</v>
      </c>
      <c r="D12" s="26">
        <v>7.6429999999999998</v>
      </c>
      <c r="E12" s="26">
        <v>2.1120000000000001</v>
      </c>
      <c r="F12" s="26">
        <v>18.510000000000002</v>
      </c>
      <c r="G12" s="26"/>
      <c r="J12" s="26"/>
      <c r="L12" s="26"/>
      <c r="M12" s="26"/>
      <c r="N12" s="26"/>
      <c r="O12" s="26"/>
    </row>
    <row r="13" spans="1:15" ht="15">
      <c r="A13" s="2">
        <f t="shared" si="2"/>
        <v>10</v>
      </c>
      <c r="D13" s="26">
        <v>5.5549999999999997</v>
      </c>
      <c r="E13" s="26">
        <v>1.8480000000000001</v>
      </c>
      <c r="F13" s="26">
        <v>17.591000000000001</v>
      </c>
      <c r="G13" s="26"/>
      <c r="J13" s="26"/>
      <c r="L13" s="26"/>
      <c r="M13" s="26"/>
      <c r="N13" s="26"/>
      <c r="O13" s="26"/>
    </row>
    <row r="14" spans="1:15" ht="15">
      <c r="A14" s="2">
        <f t="shared" si="2"/>
        <v>11</v>
      </c>
      <c r="D14" s="26">
        <v>6.9829999999999997</v>
      </c>
      <c r="E14" s="26">
        <v>3.8580000000000001</v>
      </c>
      <c r="F14" s="26">
        <v>16.545999999999999</v>
      </c>
      <c r="G14" s="26"/>
      <c r="J14" s="26"/>
      <c r="L14" s="26"/>
      <c r="M14" s="26"/>
      <c r="N14" s="26"/>
      <c r="O14" s="26"/>
    </row>
    <row r="15" spans="1:15" ht="15">
      <c r="A15" s="2">
        <f t="shared" si="2"/>
        <v>12</v>
      </c>
      <c r="D15" s="26">
        <v>5.1219999999999999</v>
      </c>
      <c r="E15" s="26">
        <v>1.3049999999999999</v>
      </c>
      <c r="F15" s="26">
        <v>19.922000000000001</v>
      </c>
      <c r="G15" s="26"/>
      <c r="J15" s="26"/>
      <c r="L15" s="26"/>
      <c r="M15" s="26"/>
      <c r="N15" s="26"/>
      <c r="O15" s="26"/>
    </row>
    <row r="16" spans="1:15" ht="15">
      <c r="A16" s="2">
        <f t="shared" si="2"/>
        <v>13</v>
      </c>
      <c r="D16" s="26">
        <v>9.5850000000000009</v>
      </c>
      <c r="E16" s="26">
        <v>7.9359999999999999</v>
      </c>
      <c r="F16" s="26">
        <v>19.202000000000002</v>
      </c>
      <c r="G16" s="26"/>
      <c r="J16" s="26"/>
      <c r="L16" s="26"/>
      <c r="M16" s="26"/>
      <c r="N16" s="26"/>
      <c r="O16" s="26"/>
    </row>
    <row r="17" spans="1:15" ht="15">
      <c r="A17" s="2">
        <f t="shared" si="2"/>
        <v>14</v>
      </c>
      <c r="D17" s="26">
        <v>7.8540000000000001</v>
      </c>
      <c r="E17" s="26">
        <v>11.504</v>
      </c>
      <c r="F17" s="26">
        <v>19.186</v>
      </c>
      <c r="G17" s="26"/>
      <c r="J17" s="26"/>
      <c r="L17" s="26"/>
      <c r="M17" s="26"/>
      <c r="N17" s="26"/>
      <c r="O17" s="26"/>
    </row>
    <row r="18" spans="1:15" ht="15">
      <c r="A18" s="2">
        <f t="shared" si="2"/>
        <v>15</v>
      </c>
      <c r="D18" s="26">
        <v>1.2729999999999999</v>
      </c>
      <c r="E18" s="26">
        <v>15.853999999999999</v>
      </c>
      <c r="F18" s="26">
        <v>15.483000000000001</v>
      </c>
      <c r="G18" s="26"/>
      <c r="J18" s="26"/>
      <c r="L18" s="26"/>
      <c r="M18" s="26"/>
      <c r="N18" s="26"/>
      <c r="O18" s="26"/>
    </row>
    <row r="19" spans="1:15" ht="15">
      <c r="A19" s="2">
        <f t="shared" si="2"/>
        <v>16</v>
      </c>
      <c r="D19" s="26">
        <v>1.2749999999999999</v>
      </c>
      <c r="E19" s="26">
        <v>7.218</v>
      </c>
      <c r="F19" s="26">
        <v>8.2750000000000004</v>
      </c>
      <c r="G19" s="26"/>
      <c r="J19" s="26"/>
      <c r="L19" s="26"/>
      <c r="M19" s="26"/>
      <c r="N19" s="26"/>
      <c r="O19" s="26"/>
    </row>
    <row r="20" spans="1:15" ht="15">
      <c r="A20" s="2">
        <f t="shared" si="2"/>
        <v>17</v>
      </c>
      <c r="D20" s="26">
        <v>6.9550000000000001</v>
      </c>
      <c r="E20" s="26">
        <v>0.85299999999999998</v>
      </c>
      <c r="F20" s="26">
        <v>17.021000000000001</v>
      </c>
      <c r="G20" s="26"/>
      <c r="J20" s="26"/>
      <c r="L20" s="26"/>
      <c r="M20" s="26"/>
      <c r="N20" s="26"/>
      <c r="O20" s="26"/>
    </row>
    <row r="21" spans="1:15" ht="15">
      <c r="A21" s="2">
        <f t="shared" si="2"/>
        <v>18</v>
      </c>
      <c r="D21" s="26">
        <v>4.4649999999999999</v>
      </c>
      <c r="E21" s="26">
        <v>3.5489999999999999</v>
      </c>
      <c r="F21" s="26">
        <v>20.478999999999999</v>
      </c>
      <c r="G21" s="26"/>
      <c r="J21" s="26"/>
      <c r="L21" s="26"/>
      <c r="M21" s="26"/>
      <c r="N21" s="26"/>
      <c r="O21" s="26"/>
    </row>
    <row r="22" spans="1:15" ht="15">
      <c r="A22" s="2">
        <f t="shared" si="2"/>
        <v>19</v>
      </c>
      <c r="D22" s="26">
        <v>4.3289999999999997</v>
      </c>
      <c r="E22" s="26">
        <v>2.8069999999999999</v>
      </c>
      <c r="F22" s="26">
        <v>19.747</v>
      </c>
      <c r="G22" s="26"/>
      <c r="J22" s="26"/>
      <c r="L22" s="26"/>
      <c r="M22" s="26"/>
      <c r="N22" s="26"/>
      <c r="O22" s="26"/>
    </row>
    <row r="23" spans="1:15" ht="15">
      <c r="A23" s="2">
        <f t="shared" si="2"/>
        <v>20</v>
      </c>
      <c r="D23" s="26">
        <v>1.6359999999999999</v>
      </c>
      <c r="E23" s="26">
        <v>2.6619999999999999</v>
      </c>
      <c r="F23" s="26">
        <v>22.024000000000001</v>
      </c>
      <c r="G23" s="26"/>
      <c r="J23" s="26"/>
      <c r="L23" s="26"/>
      <c r="M23" s="26"/>
      <c r="N23" s="26"/>
      <c r="O23" s="26"/>
    </row>
    <row r="24" spans="1:15" ht="15">
      <c r="A24" s="2">
        <f t="shared" si="2"/>
        <v>21</v>
      </c>
      <c r="D24" s="26">
        <v>1.6160000000000001</v>
      </c>
      <c r="E24" s="26">
        <v>7.3150000000000004</v>
      </c>
      <c r="F24" s="26">
        <v>21.306999999999999</v>
      </c>
      <c r="G24" s="26"/>
      <c r="J24" s="26"/>
      <c r="L24" s="26"/>
      <c r="M24" s="26"/>
      <c r="N24" s="26"/>
      <c r="O24" s="26"/>
    </row>
    <row r="25" spans="1:15" ht="15">
      <c r="A25" s="2">
        <f t="shared" si="2"/>
        <v>22</v>
      </c>
      <c r="D25" s="26">
        <v>2.3879999999999999</v>
      </c>
      <c r="E25" s="26">
        <v>9.2609999999999992</v>
      </c>
      <c r="F25" s="26">
        <v>17.266999999999999</v>
      </c>
      <c r="G25" s="26"/>
      <c r="J25" s="26"/>
      <c r="L25" s="26"/>
      <c r="M25" s="26"/>
      <c r="N25" s="26"/>
      <c r="O25" s="26"/>
    </row>
    <row r="26" spans="1:15" ht="15">
      <c r="A26" s="2">
        <f t="shared" si="2"/>
        <v>23</v>
      </c>
      <c r="D26" s="26">
        <v>3.0030000000000001</v>
      </c>
      <c r="E26" s="26">
        <v>2.718</v>
      </c>
      <c r="F26" s="26">
        <v>8.4160000000000004</v>
      </c>
      <c r="G26" s="26"/>
      <c r="J26" s="26"/>
      <c r="L26" s="26"/>
      <c r="M26" s="26"/>
      <c r="N26" s="26"/>
      <c r="O26" s="26"/>
    </row>
    <row r="27" spans="1:15" ht="15">
      <c r="A27" s="2">
        <f t="shared" si="2"/>
        <v>24</v>
      </c>
      <c r="D27" s="26">
        <v>0.27200000000000002</v>
      </c>
      <c r="E27" s="26">
        <v>9.8030000000000008</v>
      </c>
      <c r="F27" s="26">
        <v>4.6289999999999996</v>
      </c>
      <c r="G27" s="26"/>
      <c r="J27" s="26"/>
      <c r="L27" s="26"/>
      <c r="M27" s="26"/>
      <c r="N27" s="26"/>
      <c r="O27" s="26"/>
    </row>
    <row r="28" spans="1:15" ht="15">
      <c r="A28" s="2">
        <f t="shared" si="2"/>
        <v>25</v>
      </c>
      <c r="D28" s="26">
        <v>4.5999999999999999E-2</v>
      </c>
      <c r="E28" s="26">
        <v>17.213000000000001</v>
      </c>
      <c r="F28" s="26">
        <v>11.154</v>
      </c>
      <c r="G28" s="26"/>
      <c r="J28" s="26"/>
      <c r="L28" s="26"/>
      <c r="M28" s="26"/>
      <c r="N28" s="26"/>
      <c r="O28" s="26"/>
    </row>
    <row r="29" spans="1:15" ht="15">
      <c r="A29" s="2">
        <f t="shared" si="2"/>
        <v>26</v>
      </c>
      <c r="D29" s="26">
        <v>4.1000000000000002E-2</v>
      </c>
      <c r="E29" s="26">
        <v>16.576000000000001</v>
      </c>
      <c r="F29" s="26">
        <v>7.4020000000000001</v>
      </c>
      <c r="G29" s="26"/>
      <c r="J29" s="26"/>
      <c r="L29" s="26"/>
      <c r="M29" s="26"/>
      <c r="N29" s="26"/>
      <c r="O29" s="26"/>
    </row>
    <row r="30" spans="1:15" ht="15">
      <c r="A30" s="2">
        <f t="shared" si="2"/>
        <v>27</v>
      </c>
      <c r="D30" s="26">
        <v>1E-3</v>
      </c>
      <c r="E30" s="26">
        <v>13.132999999999999</v>
      </c>
      <c r="F30" s="26">
        <v>4.931</v>
      </c>
      <c r="G30" s="26"/>
      <c r="J30" s="26"/>
      <c r="L30" s="26"/>
      <c r="M30" s="26"/>
      <c r="N30" s="26"/>
      <c r="O30" s="26"/>
    </row>
    <row r="31" spans="1:15" ht="15">
      <c r="A31" s="2">
        <f t="shared" si="2"/>
        <v>28</v>
      </c>
      <c r="D31" s="26">
        <v>0</v>
      </c>
      <c r="E31" s="26">
        <v>13.162000000000001</v>
      </c>
      <c r="F31" s="26">
        <v>10.023</v>
      </c>
      <c r="G31" s="26"/>
      <c r="J31" s="26"/>
      <c r="L31" s="26"/>
      <c r="M31" s="26"/>
      <c r="N31" s="26"/>
      <c r="O31" s="26"/>
    </row>
    <row r="32" spans="1:15" ht="15">
      <c r="A32" s="2">
        <f t="shared" si="2"/>
        <v>29</v>
      </c>
      <c r="D32" s="26">
        <v>0</v>
      </c>
      <c r="E32" s="16"/>
      <c r="F32" s="26">
        <v>17.792999999999999</v>
      </c>
      <c r="G32" s="26"/>
      <c r="J32" s="26"/>
      <c r="L32" s="26"/>
      <c r="M32" s="26"/>
      <c r="N32" s="26"/>
      <c r="O32" s="26"/>
    </row>
    <row r="33" spans="1:15" ht="15">
      <c r="A33" s="2">
        <f>A32+1</f>
        <v>30</v>
      </c>
      <c r="D33" s="26">
        <v>8.0000000000000002E-3</v>
      </c>
      <c r="E33" s="16"/>
      <c r="F33" s="26">
        <v>21.707999999999998</v>
      </c>
      <c r="G33" s="26"/>
      <c r="J33" s="26"/>
      <c r="L33" s="26"/>
      <c r="M33" s="26"/>
      <c r="N33" s="26"/>
      <c r="O33" s="26"/>
    </row>
    <row r="34" spans="1:15" ht="15">
      <c r="A34" s="2">
        <f t="shared" si="2"/>
        <v>31</v>
      </c>
      <c r="D34" s="26">
        <v>0</v>
      </c>
      <c r="E34" s="16"/>
      <c r="F34" s="26">
        <v>19.809000000000001</v>
      </c>
      <c r="G34" s="16"/>
      <c r="I34" s="16"/>
      <c r="J34" s="26"/>
      <c r="L34" s="16"/>
      <c r="M34" s="26"/>
      <c r="N34" s="16"/>
      <c r="O34" s="26"/>
    </row>
    <row r="35" spans="1:15" s="1" customFormat="1" ht="4.5" customHeight="1">
      <c r="A35" s="3"/>
      <c r="B35" s="3"/>
      <c r="C35" s="3"/>
      <c r="D35" s="3"/>
      <c r="E35" s="3"/>
      <c r="F35" s="3"/>
    </row>
    <row r="36" spans="1:15" s="5" customFormat="1">
      <c r="A36" s="15"/>
      <c r="D36" s="22">
        <f>IF(D38&gt;0,1,"")</f>
        <v>1</v>
      </c>
      <c r="E36" s="22">
        <f t="shared" ref="E36:O36" si="3">IF(E38&gt;0,1,"")</f>
        <v>1</v>
      </c>
      <c r="F36" s="22">
        <f t="shared" si="3"/>
        <v>1</v>
      </c>
      <c r="G36" s="22" t="str">
        <f t="shared" si="3"/>
        <v/>
      </c>
      <c r="H36" s="22" t="str">
        <f t="shared" si="3"/>
        <v/>
      </c>
      <c r="I36" s="22" t="str">
        <f t="shared" si="3"/>
        <v/>
      </c>
      <c r="J36" s="22" t="str">
        <f t="shared" si="3"/>
        <v/>
      </c>
      <c r="K36" s="22" t="str">
        <f t="shared" si="3"/>
        <v/>
      </c>
      <c r="L36" s="22" t="str">
        <f t="shared" si="3"/>
        <v/>
      </c>
      <c r="M36" s="22" t="str">
        <f t="shared" si="3"/>
        <v/>
      </c>
      <c r="N36" s="22" t="str">
        <f t="shared" si="3"/>
        <v/>
      </c>
      <c r="O36" s="22" t="str">
        <f t="shared" si="3"/>
        <v/>
      </c>
    </row>
    <row r="37" spans="1:15">
      <c r="A37" s="20">
        <v>2014</v>
      </c>
      <c r="B37" s="15"/>
      <c r="C37" s="15"/>
      <c r="D37" s="6" t="s">
        <v>8</v>
      </c>
      <c r="E37" s="6" t="s">
        <v>9</v>
      </c>
      <c r="F37" s="6" t="s">
        <v>24</v>
      </c>
      <c r="G37" s="6" t="s">
        <v>2</v>
      </c>
      <c r="H37" s="6" t="s">
        <v>25</v>
      </c>
      <c r="I37" s="6" t="s">
        <v>3</v>
      </c>
      <c r="J37" s="6" t="s">
        <v>4</v>
      </c>
      <c r="K37" s="6" t="s">
        <v>5</v>
      </c>
      <c r="L37" s="6" t="s">
        <v>6</v>
      </c>
      <c r="M37" s="6" t="s">
        <v>26</v>
      </c>
      <c r="N37" s="6" t="s">
        <v>7</v>
      </c>
      <c r="O37" s="6" t="s">
        <v>27</v>
      </c>
    </row>
    <row r="38" spans="1:15" s="9" customFormat="1">
      <c r="A38" s="8" t="s">
        <v>19</v>
      </c>
      <c r="B38" s="23"/>
      <c r="C38" s="23"/>
      <c r="D38" s="24">
        <f>SUM(D4:D34)</f>
        <v>100.001</v>
      </c>
      <c r="E38" s="24">
        <f t="shared" ref="E38:O38" si="4">SUM(E4:E34)</f>
        <v>159.61600000000001</v>
      </c>
      <c r="F38" s="24">
        <f t="shared" si="4"/>
        <v>423.76300000000009</v>
      </c>
      <c r="G38" s="24">
        <f t="shared" si="4"/>
        <v>0</v>
      </c>
      <c r="H38" s="24">
        <f t="shared" si="4"/>
        <v>0</v>
      </c>
      <c r="I38" s="24">
        <f t="shared" si="4"/>
        <v>0</v>
      </c>
      <c r="J38" s="24">
        <f t="shared" si="4"/>
        <v>0</v>
      </c>
      <c r="K38" s="24">
        <f t="shared" si="4"/>
        <v>0</v>
      </c>
      <c r="L38" s="24">
        <f t="shared" si="4"/>
        <v>0</v>
      </c>
      <c r="M38" s="24">
        <f t="shared" si="4"/>
        <v>0</v>
      </c>
      <c r="N38" s="24">
        <f t="shared" si="4"/>
        <v>0</v>
      </c>
      <c r="O38" s="24">
        <f t="shared" si="4"/>
        <v>0</v>
      </c>
    </row>
    <row r="39" spans="1:15" s="12" customFormat="1">
      <c r="A39" s="8" t="s">
        <v>0</v>
      </c>
      <c r="B39" s="8"/>
      <c r="C39" s="8"/>
      <c r="D39" s="12">
        <f t="shared" ref="D39:O39" si="5">IF(MAX(D4:D34)=0,"",MAX(D4:D34))</f>
        <v>9.5850000000000009</v>
      </c>
      <c r="E39" s="12">
        <f t="shared" si="5"/>
        <v>17.213000000000001</v>
      </c>
      <c r="F39" s="12">
        <f t="shared" si="5"/>
        <v>22.024000000000001</v>
      </c>
      <c r="G39" s="12" t="str">
        <f t="shared" si="5"/>
        <v/>
      </c>
      <c r="H39" s="12" t="str">
        <f t="shared" si="5"/>
        <v/>
      </c>
      <c r="I39" s="12" t="str">
        <f t="shared" si="5"/>
        <v/>
      </c>
      <c r="J39" s="12" t="str">
        <f t="shared" si="5"/>
        <v/>
      </c>
      <c r="K39" s="12" t="str">
        <f t="shared" si="5"/>
        <v/>
      </c>
      <c r="L39" s="12" t="str">
        <f t="shared" si="5"/>
        <v/>
      </c>
      <c r="M39" s="12" t="str">
        <f t="shared" si="5"/>
        <v/>
      </c>
      <c r="N39" s="12" t="str">
        <f t="shared" si="5"/>
        <v/>
      </c>
      <c r="O39" s="12" t="str">
        <f t="shared" si="5"/>
        <v/>
      </c>
    </row>
    <row r="40" spans="1:15" s="12" customFormat="1">
      <c r="A40" s="8" t="s">
        <v>1</v>
      </c>
      <c r="B40" s="8"/>
      <c r="C40" s="8"/>
      <c r="D40" s="12" t="str">
        <f t="shared" ref="D40:O40" si="6">IF(MIN(D4:D34)=0,"",MIN(D4:D34))</f>
        <v/>
      </c>
      <c r="E40" s="12" t="str">
        <f t="shared" si="6"/>
        <v/>
      </c>
      <c r="F40" s="12">
        <f t="shared" si="6"/>
        <v>2.4489999999999998</v>
      </c>
      <c r="G40" s="12" t="str">
        <f t="shared" si="6"/>
        <v/>
      </c>
      <c r="H40" s="12" t="str">
        <f t="shared" si="6"/>
        <v/>
      </c>
      <c r="I40" s="12" t="str">
        <f t="shared" si="6"/>
        <v/>
      </c>
      <c r="J40" s="12" t="str">
        <f t="shared" si="6"/>
        <v/>
      </c>
      <c r="K40" s="12" t="str">
        <f t="shared" si="6"/>
        <v/>
      </c>
      <c r="L40" s="12" t="str">
        <f t="shared" si="6"/>
        <v/>
      </c>
      <c r="M40" s="12" t="str">
        <f t="shared" si="6"/>
        <v/>
      </c>
      <c r="N40" s="12" t="str">
        <f t="shared" si="6"/>
        <v/>
      </c>
      <c r="O40" s="12" t="str">
        <f t="shared" si="6"/>
        <v/>
      </c>
    </row>
    <row r="41" spans="1:15" s="12" customFormat="1">
      <c r="A41" s="8" t="s">
        <v>20</v>
      </c>
      <c r="B41" s="8"/>
      <c r="C41" s="8"/>
      <c r="D41" s="12">
        <f>IF(D38=0,0,AVERAGE(D4:D34))</f>
        <v>3.2258387096774195</v>
      </c>
      <c r="E41" s="12">
        <f>IF(E38=0,0,AVERAGE(E4:E34))</f>
        <v>5.7005714285714291</v>
      </c>
      <c r="F41" s="12">
        <f>IF(F38=0,0,AVERAGE(F4:F34))</f>
        <v>13.66977419354839</v>
      </c>
      <c r="G41" s="12">
        <f>IF(G38=0,0,AVERAGE(G4:G34))</f>
        <v>0</v>
      </c>
      <c r="H41" s="12">
        <f>IF(H38=0,0,AVERAGE(H4:H34))</f>
        <v>0</v>
      </c>
      <c r="I41" s="12">
        <f t="shared" ref="I41:O41" si="7">IF(I38=0,0,AVERAGE(I4:I34))</f>
        <v>0</v>
      </c>
      <c r="J41" s="12">
        <f t="shared" si="7"/>
        <v>0</v>
      </c>
      <c r="K41" s="12">
        <f t="shared" si="7"/>
        <v>0</v>
      </c>
      <c r="L41" s="12">
        <f t="shared" si="7"/>
        <v>0</v>
      </c>
      <c r="M41" s="12">
        <f t="shared" si="7"/>
        <v>0</v>
      </c>
      <c r="N41" s="12">
        <f t="shared" si="7"/>
        <v>0</v>
      </c>
      <c r="O41" s="12">
        <f t="shared" si="7"/>
        <v>0</v>
      </c>
    </row>
    <row r="42" spans="1:15">
      <c r="A42" s="2" t="s">
        <v>21</v>
      </c>
      <c r="D42" s="8">
        <f>D38</f>
        <v>100.001</v>
      </c>
      <c r="E42" s="27">
        <f>D42+E38</f>
        <v>259.61700000000002</v>
      </c>
      <c r="F42" s="27">
        <f t="shared" ref="F42:O42" si="8">E42+F38</f>
        <v>683.38000000000011</v>
      </c>
      <c r="G42" s="27">
        <f t="shared" si="8"/>
        <v>683.38000000000011</v>
      </c>
      <c r="H42" s="27">
        <f t="shared" si="8"/>
        <v>683.38000000000011</v>
      </c>
      <c r="I42" s="27">
        <f t="shared" si="8"/>
        <v>683.38000000000011</v>
      </c>
      <c r="J42" s="27">
        <f t="shared" si="8"/>
        <v>683.38000000000011</v>
      </c>
      <c r="K42" s="27">
        <f t="shared" si="8"/>
        <v>683.38000000000011</v>
      </c>
      <c r="L42" s="27">
        <f t="shared" si="8"/>
        <v>683.38000000000011</v>
      </c>
      <c r="M42" s="27">
        <f t="shared" si="8"/>
        <v>683.38000000000011</v>
      </c>
      <c r="N42" s="27">
        <f t="shared" si="8"/>
        <v>683.38000000000011</v>
      </c>
      <c r="O42" s="27">
        <f t="shared" si="8"/>
        <v>683.38000000000011</v>
      </c>
    </row>
    <row r="43" spans="1:15" s="4" customFormat="1">
      <c r="A43" s="30" t="s">
        <v>19</v>
      </c>
      <c r="D43" s="12">
        <v>1</v>
      </c>
      <c r="E43" s="12">
        <f>D43+1</f>
        <v>2</v>
      </c>
      <c r="F43" s="12">
        <f t="shared" ref="F43:O43" si="9">E43+1</f>
        <v>3</v>
      </c>
      <c r="G43" s="12">
        <f t="shared" si="9"/>
        <v>4</v>
      </c>
      <c r="H43" s="12">
        <f t="shared" si="9"/>
        <v>5</v>
      </c>
      <c r="I43" s="12">
        <f t="shared" si="9"/>
        <v>6</v>
      </c>
      <c r="J43" s="12">
        <f t="shared" si="9"/>
        <v>7</v>
      </c>
      <c r="K43" s="12">
        <f t="shared" si="9"/>
        <v>8</v>
      </c>
      <c r="L43" s="12">
        <f t="shared" si="9"/>
        <v>9</v>
      </c>
      <c r="M43" s="12">
        <f t="shared" si="9"/>
        <v>10</v>
      </c>
      <c r="N43" s="12">
        <f t="shared" si="9"/>
        <v>11</v>
      </c>
      <c r="O43" s="12">
        <f t="shared" si="9"/>
        <v>12</v>
      </c>
    </row>
    <row r="44" spans="1:15" s="4" customFormat="1">
      <c r="A44" s="30" t="s">
        <v>22</v>
      </c>
      <c r="D44" s="4">
        <v>3</v>
      </c>
      <c r="E44" s="4">
        <f>D44+1</f>
        <v>4</v>
      </c>
      <c r="F44" s="4">
        <f t="shared" ref="F44:O44" si="10">E44+1</f>
        <v>5</v>
      </c>
      <c r="G44" s="4">
        <f t="shared" si="10"/>
        <v>6</v>
      </c>
      <c r="H44" s="4">
        <f t="shared" si="10"/>
        <v>7</v>
      </c>
      <c r="I44" s="4">
        <f t="shared" si="10"/>
        <v>8</v>
      </c>
      <c r="J44" s="4">
        <f t="shared" si="10"/>
        <v>9</v>
      </c>
      <c r="K44" s="4">
        <f t="shared" si="10"/>
        <v>10</v>
      </c>
      <c r="L44" s="4">
        <f t="shared" si="10"/>
        <v>11</v>
      </c>
      <c r="M44" s="4">
        <f t="shared" si="10"/>
        <v>12</v>
      </c>
      <c r="N44" s="4">
        <f t="shared" si="10"/>
        <v>13</v>
      </c>
      <c r="O44" s="4">
        <f t="shared" si="10"/>
        <v>14</v>
      </c>
    </row>
    <row r="45" spans="1:15" s="4" customFormat="1">
      <c r="A45" s="4" t="s">
        <v>10</v>
      </c>
      <c r="D45" s="12">
        <f>IF(D39&lt;&gt;"",D38-$D$46,#N/A)</f>
        <v>87.001000000000005</v>
      </c>
      <c r="E45" s="12">
        <f>IF(E39&lt;&gt;"",E38-$D$46,#N/A)</f>
        <v>146.61600000000001</v>
      </c>
      <c r="F45" s="12">
        <f>IF(F39&lt;&gt;"",F38-$D$46,#N/A)</f>
        <v>410.76300000000009</v>
      </c>
      <c r="G45" s="12" t="e">
        <f t="shared" ref="G45:O45" si="11">IF(G39&lt;&gt;"",G38-$D$46,#N/A)</f>
        <v>#N/A</v>
      </c>
      <c r="H45" s="12" t="e">
        <f t="shared" si="11"/>
        <v>#N/A</v>
      </c>
      <c r="I45" s="12" t="e">
        <f t="shared" si="11"/>
        <v>#N/A</v>
      </c>
      <c r="J45" s="12" t="e">
        <f t="shared" si="11"/>
        <v>#N/A</v>
      </c>
      <c r="K45" s="12" t="e">
        <f t="shared" si="11"/>
        <v>#N/A</v>
      </c>
      <c r="L45" s="12" t="e">
        <f t="shared" si="11"/>
        <v>#N/A</v>
      </c>
      <c r="M45" s="12" t="e">
        <f t="shared" si="11"/>
        <v>#N/A</v>
      </c>
      <c r="N45" s="12" t="e">
        <f t="shared" si="11"/>
        <v>#N/A</v>
      </c>
      <c r="O45" s="12" t="e">
        <f t="shared" si="11"/>
        <v>#N/A</v>
      </c>
    </row>
    <row r="46" spans="1:15" s="4" customFormat="1">
      <c r="A46" s="30" t="s">
        <v>17</v>
      </c>
      <c r="B46" s="4" t="s">
        <v>15</v>
      </c>
      <c r="C46" s="4" t="s">
        <v>15</v>
      </c>
      <c r="D46" s="4">
        <v>13</v>
      </c>
    </row>
    <row r="47" spans="1:15" s="4" customFormat="1">
      <c r="A47" s="4" t="s">
        <v>11</v>
      </c>
      <c r="D47" s="4" t="e">
        <f>IF(D40&lt;&gt;"",$D$46,#N/A)</f>
        <v>#N/A</v>
      </c>
      <c r="E47" s="4" t="e">
        <f t="shared" ref="E47:O47" si="12">IF(E40&lt;&gt;"",$D$46,#N/A)</f>
        <v>#N/A</v>
      </c>
      <c r="F47" s="4">
        <f t="shared" si="12"/>
        <v>13</v>
      </c>
      <c r="G47" s="4" t="e">
        <f t="shared" si="12"/>
        <v>#N/A</v>
      </c>
      <c r="H47" s="4" t="e">
        <f t="shared" si="12"/>
        <v>#N/A</v>
      </c>
      <c r="I47" s="4" t="e">
        <f t="shared" si="12"/>
        <v>#N/A</v>
      </c>
      <c r="J47" s="4" t="e">
        <f t="shared" si="12"/>
        <v>#N/A</v>
      </c>
      <c r="K47" s="4" t="e">
        <f t="shared" si="12"/>
        <v>#N/A</v>
      </c>
      <c r="L47" s="4" t="e">
        <f t="shared" si="12"/>
        <v>#N/A</v>
      </c>
      <c r="M47" s="4" t="e">
        <f t="shared" si="12"/>
        <v>#N/A</v>
      </c>
      <c r="N47" s="4" t="e">
        <f t="shared" si="12"/>
        <v>#N/A</v>
      </c>
      <c r="O47" s="4" t="e">
        <f t="shared" si="12"/>
        <v>#N/A</v>
      </c>
    </row>
    <row r="48" spans="1:15" s="12" customFormat="1">
      <c r="A48" s="31" t="s">
        <v>23</v>
      </c>
      <c r="D48" s="12">
        <f>IF(D41&lt;&gt;0,D38/2,#N/A)</f>
        <v>50.000500000000002</v>
      </c>
      <c r="E48" s="12">
        <f t="shared" ref="E48:O48" si="13">IF(E41&lt;&gt;0,E38/2,#N/A)</f>
        <v>79.808000000000007</v>
      </c>
      <c r="F48" s="12">
        <f t="shared" si="13"/>
        <v>211.88150000000005</v>
      </c>
      <c r="G48" s="12" t="e">
        <f t="shared" si="13"/>
        <v>#N/A</v>
      </c>
      <c r="H48" s="12" t="e">
        <f t="shared" si="13"/>
        <v>#N/A</v>
      </c>
      <c r="I48" s="12" t="e">
        <f t="shared" si="13"/>
        <v>#N/A</v>
      </c>
      <c r="J48" s="12" t="e">
        <f t="shared" si="13"/>
        <v>#N/A</v>
      </c>
      <c r="K48" s="12" t="e">
        <f t="shared" si="13"/>
        <v>#N/A</v>
      </c>
      <c r="L48" s="12" t="e">
        <f t="shared" si="13"/>
        <v>#N/A</v>
      </c>
      <c r="M48" s="12" t="e">
        <f t="shared" si="13"/>
        <v>#N/A</v>
      </c>
      <c r="N48" s="12" t="e">
        <f t="shared" si="13"/>
        <v>#N/A</v>
      </c>
      <c r="O48" s="12" t="e">
        <f t="shared" si="13"/>
        <v>#N/A</v>
      </c>
    </row>
    <row r="49" spans="4:4" s="4" customFormat="1"/>
    <row r="50" spans="4:4">
      <c r="D50" s="8"/>
    </row>
  </sheetData>
  <phoneticPr fontId="3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3"/>
  <sheetViews>
    <sheetView showGridLines="0" tabSelected="1" showRuler="0" topLeftCell="B1" zoomScale="110" zoomScaleNormal="110" zoomScalePageLayoutView="110" workbookViewId="0">
      <selection activeCell="D49" sqref="D49"/>
    </sheetView>
  </sheetViews>
  <sheetFormatPr baseColWidth="10" defaultRowHeight="12" x14ac:dyDescent="0"/>
  <cols>
    <col min="1" max="1" width="2.83203125" customWidth="1"/>
    <col min="2" max="2" width="9.5" customWidth="1"/>
    <col min="14" max="14" width="9.5" customWidth="1"/>
    <col min="15" max="15" width="2.83203125" customWidth="1"/>
  </cols>
  <sheetData>
    <row r="1" spans="1:15">
      <c r="A1" s="10"/>
      <c r="O1" s="10"/>
    </row>
    <row r="2" spans="1:15" ht="15">
      <c r="B2" s="14" t="s">
        <v>28</v>
      </c>
    </row>
    <row r="3" spans="1:15" ht="15">
      <c r="B3" s="14" t="s">
        <v>29</v>
      </c>
    </row>
    <row r="4" spans="1:15" ht="15">
      <c r="B4" s="21" t="s">
        <v>18</v>
      </c>
    </row>
    <row r="5" spans="1:15" ht="15">
      <c r="B5" s="21">
        <f>ACT!A37</f>
        <v>2014</v>
      </c>
    </row>
    <row r="36" spans="1:15">
      <c r="D36" s="19"/>
    </row>
    <row r="42" spans="1:15">
      <c r="A42" s="10"/>
      <c r="O42" s="10"/>
    </row>
    <row r="44" spans="1:15">
      <c r="B44" s="2" t="s">
        <v>32</v>
      </c>
    </row>
    <row r="45" spans="1:15">
      <c r="B45" s="2" t="s">
        <v>33</v>
      </c>
      <c r="C45" s="5" t="s">
        <v>12</v>
      </c>
      <c r="D45" s="5" t="s">
        <v>13</v>
      </c>
      <c r="F45" s="2" t="s">
        <v>34</v>
      </c>
      <c r="G45" s="5" t="s">
        <v>12</v>
      </c>
      <c r="H45" s="5" t="s">
        <v>13</v>
      </c>
    </row>
    <row r="46" spans="1:15">
      <c r="B46" t="s">
        <v>14</v>
      </c>
      <c r="D46" s="7" t="s">
        <v>30</v>
      </c>
      <c r="F46" t="s">
        <v>35</v>
      </c>
      <c r="G46">
        <v>2.5499999999999998</v>
      </c>
      <c r="H46">
        <v>-3</v>
      </c>
    </row>
    <row r="47" spans="1:15">
      <c r="B47" s="17">
        <v>0.75</v>
      </c>
      <c r="C47">
        <f>1+1+Chart!$B$47</f>
        <v>2.75</v>
      </c>
      <c r="D47" s="13">
        <f>ACT!D45</f>
        <v>87.001000000000005</v>
      </c>
      <c r="F47" t="s">
        <v>36</v>
      </c>
      <c r="G47">
        <v>14.45</v>
      </c>
      <c r="H47">
        <f>H46</f>
        <v>-3</v>
      </c>
    </row>
    <row r="48" spans="1:15">
      <c r="D48" s="7" t="s">
        <v>49</v>
      </c>
    </row>
    <row r="49" spans="2:6">
      <c r="C49">
        <f>1+1+Chart!$B$47</f>
        <v>2.75</v>
      </c>
      <c r="D49" s="7">
        <f>IF(ISNA(ACT!D47)=TRUE,14,ACT!D47)</f>
        <v>14</v>
      </c>
    </row>
    <row r="50" spans="2:6">
      <c r="D50" s="7" t="s">
        <v>31</v>
      </c>
    </row>
    <row r="51" spans="2:6">
      <c r="C51">
        <f>1+1+Chart!$B$47</f>
        <v>2.75</v>
      </c>
      <c r="D51" s="13">
        <f>ACT!D48</f>
        <v>50.000500000000002</v>
      </c>
    </row>
    <row r="53" spans="2:6">
      <c r="B53" s="2" t="s">
        <v>47</v>
      </c>
    </row>
    <row r="54" spans="2:6">
      <c r="B54" s="30" t="s">
        <v>33</v>
      </c>
      <c r="D54" s="16">
        <v>60</v>
      </c>
      <c r="E54" t="s">
        <v>48</v>
      </c>
    </row>
    <row r="55" spans="2:6">
      <c r="B55" t="s">
        <v>37</v>
      </c>
      <c r="D55" s="9">
        <f>MAX(PY!D38:O38)</f>
        <v>603.41300000000001</v>
      </c>
    </row>
    <row r="56" spans="2:6">
      <c r="B56" t="s">
        <v>38</v>
      </c>
      <c r="D56" s="9">
        <f>MAX(ACT!D38:O38)</f>
        <v>423.76300000000009</v>
      </c>
    </row>
    <row r="57" spans="2:6">
      <c r="B57" t="s">
        <v>35</v>
      </c>
      <c r="C57">
        <f>1+1.6</f>
        <v>2.6</v>
      </c>
      <c r="D57" s="9">
        <f>MAX(D55:D56)+D54</f>
        <v>663.41300000000001</v>
      </c>
      <c r="E57">
        <f>SUM(ACT!D36:O36)</f>
        <v>3</v>
      </c>
      <c r="F57" t="s">
        <v>44</v>
      </c>
    </row>
    <row r="58" spans="2:6">
      <c r="B58" t="s">
        <v>36</v>
      </c>
      <c r="C58">
        <f>SUM(ACT!D36:O36)+2.4</f>
        <v>5.4</v>
      </c>
      <c r="D58" s="9">
        <f>D57</f>
        <v>663.41300000000001</v>
      </c>
      <c r="E58" s="5" t="s">
        <v>16</v>
      </c>
      <c r="F58" s="5" t="s">
        <v>45</v>
      </c>
    </row>
    <row r="59" spans="2:6">
      <c r="B59" t="s">
        <v>39</v>
      </c>
      <c r="C59" s="9">
        <f>(C57+C58)/2</f>
        <v>4</v>
      </c>
      <c r="D59" s="9">
        <f>D58+25</f>
        <v>688.41300000000001</v>
      </c>
      <c r="E59">
        <f ca="1">ROUND(OFFSET(ACT!D42,0,E57-1),0)</f>
        <v>683</v>
      </c>
      <c r="F59" s="29" t="str">
        <f ca="1">IF(E61&gt;=0,("ACT "&amp;ROUND(E59,0)&amp;" (+"&amp;ROUND((E61*100),0)&amp;"%)"),("ACT "&amp;ROUND(E59,0)&amp;" ("&amp;ROUND((E61*100),0)&amp;"%)"))</f>
        <v>ACT 683 (+44%)</v>
      </c>
    </row>
    <row r="60" spans="2:6">
      <c r="B60" t="s">
        <v>40</v>
      </c>
      <c r="C60" s="9">
        <f>C59</f>
        <v>4</v>
      </c>
      <c r="D60" s="9">
        <f>D58-25</f>
        <v>638.41300000000001</v>
      </c>
      <c r="E60">
        <f ca="1">ROUND(OFFSET(PY!D42,0,E57-1),0)</f>
        <v>475</v>
      </c>
      <c r="F60" s="25" t="str">
        <f ca="1">"PY "&amp;ROUND(E60,0)</f>
        <v>PY 475</v>
      </c>
    </row>
    <row r="61" spans="2:6">
      <c r="B61" t="s">
        <v>41</v>
      </c>
      <c r="C61">
        <f>C57</f>
        <v>2.6</v>
      </c>
      <c r="D61" s="9">
        <f>D57-D63</f>
        <v>643.41300000000001</v>
      </c>
      <c r="E61" s="28">
        <f ca="1">(E59-E60)/E60</f>
        <v>0.43789473684210528</v>
      </c>
      <c r="F61" s="17" t="s">
        <v>46</v>
      </c>
    </row>
    <row r="62" spans="2:6">
      <c r="B62" t="s">
        <v>42</v>
      </c>
      <c r="C62">
        <f>C58</f>
        <v>5.4</v>
      </c>
      <c r="D62" s="9">
        <f>D61</f>
        <v>643.41300000000001</v>
      </c>
    </row>
    <row r="63" spans="2:6">
      <c r="B63" t="s">
        <v>43</v>
      </c>
      <c r="D63" s="16">
        <v>20</v>
      </c>
    </row>
  </sheetData>
  <phoneticPr fontId="3" type="noConversion"/>
  <printOptions horizontalCentered="1"/>
  <pageMargins left="0.2" right="0.2" top="0.79000000000000015" bottom="0.2" header="0" footer="0"/>
  <pageSetup paperSize="9" scale="9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PY</vt:lpstr>
      <vt:lpstr>ACT</vt:lpstr>
      <vt:lpstr>Chart</vt:lpstr>
    </vt:vector>
  </TitlesOfParts>
  <Company>CA Controller Akademie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 Pascher</dc:creator>
  <cp:lastModifiedBy>Dietmar Pascher</cp:lastModifiedBy>
  <cp:lastPrinted>2013-08-21T18:43:02Z</cp:lastPrinted>
  <dcterms:created xsi:type="dcterms:W3CDTF">2010-09-17T09:27:45Z</dcterms:created>
  <dcterms:modified xsi:type="dcterms:W3CDTF">2014-04-11T05:30:06Z</dcterms:modified>
</cp:coreProperties>
</file>