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so\Documents\wp-content_uploads_2016_08\"/>
    </mc:Choice>
  </mc:AlternateContent>
  <bookViews>
    <workbookView xWindow="0" yWindow="0" windowWidth="14085" windowHeight="13005"/>
  </bookViews>
  <sheets>
    <sheet name="Finanzbericht 20xx" sheetId="13" r:id="rId1"/>
  </sheets>
  <definedNames>
    <definedName name="_xlnm.Print_Area" localSheetId="0">'Finanzbericht 20xx'!$A$1:$K$78</definedName>
  </definedNames>
  <calcPr calcId="162913"/>
</workbook>
</file>

<file path=xl/calcChain.xml><?xml version="1.0" encoding="utf-8"?>
<calcChain xmlns="http://schemas.openxmlformats.org/spreadsheetml/2006/main">
  <c r="F32" i="13" l="1"/>
  <c r="C9" i="13"/>
  <c r="A15" i="13"/>
  <c r="F44" i="13"/>
  <c r="D19" i="13" s="1"/>
  <c r="F43" i="13"/>
  <c r="D18" i="13"/>
  <c r="A43" i="13"/>
  <c r="F40" i="13"/>
  <c r="C8" i="13" s="1"/>
  <c r="I46" i="13"/>
  <c r="C16" i="13"/>
  <c r="F14" i="13"/>
  <c r="F12" i="13"/>
  <c r="C11" i="13"/>
  <c r="F9" i="13"/>
  <c r="F11" i="13" s="1"/>
  <c r="F24" i="13"/>
  <c r="F26" i="13"/>
  <c r="F8" i="13"/>
  <c r="F27" i="13"/>
  <c r="F30" i="13" s="1"/>
  <c r="F28" i="13"/>
  <c r="F10" i="13"/>
  <c r="F33" i="13"/>
  <c r="D13" i="13" s="1"/>
  <c r="F34" i="13"/>
  <c r="D14" i="13" s="1"/>
  <c r="A11" i="13"/>
  <c r="I37" i="13"/>
  <c r="I19" i="13" s="1"/>
  <c r="I10" i="13" s="1"/>
  <c r="K37" i="13"/>
  <c r="K19" i="13"/>
  <c r="K10" i="13"/>
  <c r="K46" i="13"/>
  <c r="K28" i="13"/>
  <c r="I28" i="13"/>
  <c r="K55" i="13"/>
  <c r="I55" i="13"/>
  <c r="F55" i="13"/>
  <c r="D55" i="13"/>
  <c r="C55" i="13"/>
  <c r="A55" i="13"/>
  <c r="K60" i="13"/>
  <c r="J60" i="13"/>
  <c r="E73" i="13"/>
  <c r="A36" i="13" s="1"/>
  <c r="D73" i="13"/>
  <c r="D75" i="13"/>
  <c r="D76" i="13" s="1"/>
  <c r="D70" i="13"/>
  <c r="E70" i="13"/>
  <c r="I20" i="13"/>
  <c r="I29" i="13"/>
  <c r="K29" i="13"/>
  <c r="A32" i="13"/>
  <c r="A33" i="13"/>
  <c r="A34" i="13"/>
  <c r="I38" i="13"/>
  <c r="K38" i="13"/>
  <c r="I56" i="13"/>
  <c r="D65" i="13"/>
  <c r="D66" i="13" s="1"/>
  <c r="E65" i="13"/>
  <c r="E66" i="13"/>
  <c r="F35" i="13"/>
  <c r="C12" i="13" s="1"/>
  <c r="A35" i="13"/>
  <c r="A9" i="13"/>
  <c r="K56" i="13"/>
  <c r="F36" i="13"/>
  <c r="C13" i="13" s="1"/>
  <c r="F18" i="13"/>
  <c r="D12" i="13"/>
  <c r="K20" i="13" l="1"/>
  <c r="K77" i="13"/>
  <c r="F38" i="13"/>
  <c r="F41" i="13" s="1"/>
  <c r="F47" i="13" s="1"/>
  <c r="I47" i="13"/>
  <c r="I11" i="13"/>
  <c r="A12" i="13"/>
  <c r="F37" i="13"/>
  <c r="D16" i="13"/>
  <c r="E75" i="13"/>
  <c r="D56" i="13"/>
  <c r="F46" i="13"/>
  <c r="F16" i="13"/>
  <c r="A13" i="13"/>
  <c r="F13" i="13"/>
  <c r="A16" i="13"/>
  <c r="D15" i="13"/>
  <c r="F19" i="13"/>
  <c r="A44" i="13"/>
  <c r="F15" i="13"/>
  <c r="C15" i="13"/>
  <c r="A56" i="13"/>
  <c r="A10" i="13"/>
  <c r="C10" i="13"/>
  <c r="F17" i="13" l="1"/>
  <c r="F20" i="13" s="1"/>
  <c r="D17" i="13"/>
  <c r="C14" i="13"/>
  <c r="C20" i="13" s="1"/>
  <c r="L3" i="13" s="1"/>
  <c r="A14" i="13"/>
  <c r="C56" i="13"/>
  <c r="E76" i="13"/>
  <c r="F56" i="13"/>
  <c r="K11" i="13" l="1"/>
  <c r="K47" i="13"/>
  <c r="E77" i="13"/>
</calcChain>
</file>

<file path=xl/comments1.xml><?xml version="1.0" encoding="utf-8"?>
<comments xmlns="http://schemas.openxmlformats.org/spreadsheetml/2006/main">
  <authors>
    <author>Gerhard Radinger</author>
  </authors>
  <commentList>
    <comment ref="J68" authorId="0" shapeId="0">
      <text>
        <r>
          <rPr>
            <sz val="8"/>
            <color indexed="81"/>
            <rFont val="Tahoma"/>
            <family val="2"/>
          </rPr>
          <t>Markus Kottbauer:
Zinsaufwand mit Zinsertrag saldiert</t>
        </r>
      </text>
    </comment>
    <comment ref="I70" authorId="0" shapeId="0">
      <text>
        <r>
          <rPr>
            <b/>
            <sz val="8"/>
            <color indexed="81"/>
            <rFont val="Tahoma"/>
            <family val="2"/>
          </rPr>
          <t>Gerhard Radinger:</t>
        </r>
        <r>
          <rPr>
            <sz val="8"/>
            <color indexed="81"/>
            <rFont val="Tahoma"/>
            <family val="2"/>
          </rPr>
          <t xml:space="preserve">
EBIT = JÜ + Zinsen + Steuern +/- evtl. ao. Positionen
</t>
        </r>
        <r>
          <rPr>
            <b/>
            <sz val="8"/>
            <color indexed="81"/>
            <rFont val="Tahoma"/>
            <family val="2"/>
          </rPr>
          <t>=&gt; entspricht dem "alten" Betriebsergebnis der Seite I B 4</t>
        </r>
      </text>
    </comment>
  </commentList>
</comments>
</file>

<file path=xl/sharedStrings.xml><?xml version="1.0" encoding="utf-8"?>
<sst xmlns="http://schemas.openxmlformats.org/spreadsheetml/2006/main" count="76" uniqueCount="63">
  <si>
    <t>Umsatz</t>
  </si>
  <si>
    <t>Bewegungsbilanz</t>
  </si>
  <si>
    <t>MV</t>
  </si>
  <si>
    <t>MH</t>
  </si>
  <si>
    <t>JÜ</t>
  </si>
  <si>
    <t>Abschreibungen</t>
  </si>
  <si>
    <t>Cash Flow I</t>
  </si>
  <si>
    <t>Cash Flow II</t>
  </si>
  <si>
    <t>Netto-Finanzsaldo</t>
  </si>
  <si>
    <t>Cash Flow</t>
  </si>
  <si>
    <t>Veränderung flüssige Mittel</t>
  </si>
  <si>
    <t>Zinsaufwand</t>
  </si>
  <si>
    <t>FlüMi</t>
  </si>
  <si>
    <t>Eigenkapital</t>
  </si>
  <si>
    <t>Mio €</t>
  </si>
  <si>
    <t>Gesamtkapitalrentabilität / ROI</t>
  </si>
  <si>
    <t>EBIT</t>
  </si>
  <si>
    <t>Umsatzrentabilität</t>
  </si>
  <si>
    <t>Gesamtkapital</t>
  </si>
  <si>
    <t>Eigenkapital + lafri Fremdkapital</t>
  </si>
  <si>
    <t>Anlagevermögen</t>
  </si>
  <si>
    <t>FlüMi + Forderungen</t>
  </si>
  <si>
    <t>kufri Fremdkapital</t>
  </si>
  <si>
    <t>Schulden - FlüMi</t>
  </si>
  <si>
    <t>Kapitalflussrechnung</t>
  </si>
  <si>
    <t>Investitionen</t>
  </si>
  <si>
    <t>Jahresüberschuss</t>
  </si>
  <si>
    <t>Daten aus der GuV (TEURO):</t>
  </si>
  <si>
    <t>Summe AV:</t>
  </si>
  <si>
    <t>Läger</t>
  </si>
  <si>
    <t>Summe UV:</t>
  </si>
  <si>
    <t>AKTIVA:</t>
  </si>
  <si>
    <t>Summe EK:</t>
  </si>
  <si>
    <t>Summe LFK</t>
  </si>
  <si>
    <t>Summe KFK</t>
  </si>
  <si>
    <t>PASSIVA:</t>
  </si>
  <si>
    <t>Daten aus der Bilanz (TEURO):</t>
  </si>
  <si>
    <t>erhaltene Anzahlungen</t>
  </si>
  <si>
    <t>lafri finanzielle Verbindlichkeiten</t>
  </si>
  <si>
    <t>lafri RST, latente Steuern, RAP</t>
  </si>
  <si>
    <t>kufri Finanzschulden</t>
  </si>
  <si>
    <t>Kreditoren (Lieferg., Leistg, Sonstige)</t>
  </si>
  <si>
    <t>kufri Steuer u. RAP</t>
  </si>
  <si>
    <t>Forderungen u. RAP</t>
  </si>
  <si>
    <t>Zuf. lafri (RST + RAP + lat. Steuer)</t>
  </si>
  <si>
    <t>Zinsdeckungsquote (&gt;14)</t>
  </si>
  <si>
    <t>Cash Flow-Marge (&gt;8)</t>
  </si>
  <si>
    <t>Eigenkapitalquote (&gt;25)</t>
  </si>
  <si>
    <t>Dynam. Verschuldungsgrad (&lt;3)</t>
  </si>
  <si>
    <t>Liquiditätsgrad II (&gt;110)</t>
  </si>
  <si>
    <t>Anlagendeckungsgrad II (&gt;150)</t>
  </si>
  <si>
    <t>(&gt;15)*</t>
  </si>
  <si>
    <t>Zuf. lafri RST + RAP</t>
  </si>
  <si>
    <t>Bilanzsumme</t>
  </si>
  <si>
    <t>Cash Flow aus der Investitionstätigkeit (AV neu - AV alt + AfA)</t>
  </si>
  <si>
    <t>Cash Flow aus der laufenden Geschäftstätigkeit</t>
  </si>
  <si>
    <t>Cash Flow aus der Finanzierungstätigkeit</t>
  </si>
  <si>
    <t xml:space="preserve">* … Werte in () sind Richt-Sollwerte </t>
  </si>
  <si>
    <t>beispielhafter Finanzbericht</t>
  </si>
  <si>
    <t>20xx</t>
  </si>
  <si>
    <t>Vorjahr</t>
  </si>
  <si>
    <t>Felder mit Farbunterlegung bitte mit eigenen Daten ausfüllen</t>
  </si>
  <si>
    <t>restlichen Felder bzw. Kennzahlen werden errechnet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</si>
</sst>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D_M_-;\-* #,##0.00\ _D_M_-;_-* &quot;-&quot;??\ _D_M_-;_-@_-"/>
    <numFmt numFmtId="165" formatCode="#,##0.0"/>
    <numFmt numFmtId="166" formatCode="0.0%"/>
    <numFmt numFmtId="167" formatCode="&quot;= &quot;#,##0.0"/>
    <numFmt numFmtId="168" formatCode="#,##0.0000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6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5">
    <xf numFmtId="0" fontId="0" fillId="0" borderId="0" xfId="0"/>
    <xf numFmtId="3" fontId="3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  <xf numFmtId="3" fontId="0" fillId="0" borderId="0" xfId="0" applyNumberFormat="1" applyFill="1" applyAlignment="1">
      <alignment horizontal="centerContinuous"/>
    </xf>
    <xf numFmtId="3" fontId="6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3" fontId="0" fillId="0" borderId="0" xfId="0" applyNumberFormat="1" applyFill="1"/>
    <xf numFmtId="3" fontId="0" fillId="0" borderId="2" xfId="0" applyNumberFormat="1" applyFill="1" applyBorder="1"/>
    <xf numFmtId="3" fontId="0" fillId="0" borderId="2" xfId="0" applyNumberFormat="1" applyFill="1" applyBorder="1" applyAlignment="1">
      <alignment horizontal="center"/>
    </xf>
    <xf numFmtId="3" fontId="0" fillId="0" borderId="1" xfId="0" applyNumberFormat="1" applyFill="1" applyBorder="1"/>
    <xf numFmtId="3" fontId="0" fillId="0" borderId="3" xfId="0" applyNumberFormat="1" applyFill="1" applyBorder="1"/>
    <xf numFmtId="3" fontId="0" fillId="0" borderId="4" xfId="0" applyNumberFormat="1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0" fillId="0" borderId="7" xfId="0" applyNumberFormat="1" applyFill="1" applyBorder="1"/>
    <xf numFmtId="3" fontId="0" fillId="0" borderId="0" xfId="0" applyNumberFormat="1" applyFill="1" applyBorder="1"/>
    <xf numFmtId="3" fontId="0" fillId="0" borderId="8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centerContinuous"/>
    </xf>
    <xf numFmtId="3" fontId="0" fillId="0" borderId="9" xfId="0" applyNumberFormat="1" applyFill="1" applyBorder="1" applyAlignment="1">
      <alignment horizontal="centerContinuous"/>
    </xf>
    <xf numFmtId="3" fontId="2" fillId="0" borderId="2" xfId="0" applyNumberFormat="1" applyFont="1" applyFill="1" applyBorder="1" applyAlignment="1">
      <alignment horizontal="center"/>
    </xf>
    <xf numFmtId="3" fontId="0" fillId="0" borderId="8" xfId="0" applyNumberForma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0" fillId="0" borderId="4" xfId="0" quotePrefix="1" applyNumberFormat="1" applyFill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3" fontId="0" fillId="0" borderId="14" xfId="0" applyNumberFormat="1" applyFill="1" applyBorder="1"/>
    <xf numFmtId="3" fontId="0" fillId="0" borderId="0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/>
    <xf numFmtId="3" fontId="0" fillId="0" borderId="16" xfId="0" applyNumberFormat="1" applyFill="1" applyBorder="1"/>
    <xf numFmtId="3" fontId="0" fillId="0" borderId="17" xfId="0" applyNumberFormat="1" applyFill="1" applyBorder="1"/>
    <xf numFmtId="3" fontId="0" fillId="0" borderId="18" xfId="0" applyNumberFormat="1" applyFill="1" applyBorder="1"/>
    <xf numFmtId="3" fontId="7" fillId="0" borderId="0" xfId="0" applyNumberFormat="1" applyFont="1" applyFill="1" applyBorder="1"/>
    <xf numFmtId="3" fontId="0" fillId="0" borderId="19" xfId="0" applyNumberFormat="1" applyFill="1" applyBorder="1"/>
    <xf numFmtId="3" fontId="1" fillId="0" borderId="3" xfId="0" applyNumberFormat="1" applyFont="1" applyFill="1" applyBorder="1"/>
    <xf numFmtId="3" fontId="0" fillId="0" borderId="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1" fillId="0" borderId="4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0" fillId="0" borderId="9" xfId="0" applyNumberForma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3" fontId="0" fillId="0" borderId="15" xfId="0" applyNumberFormat="1" applyFill="1" applyBorder="1" applyAlignment="1">
      <alignment horizontal="centerContinuous"/>
    </xf>
    <xf numFmtId="3" fontId="4" fillId="0" borderId="4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5" fillId="0" borderId="3" xfId="0" applyNumberFormat="1" applyFont="1" applyFill="1" applyBorder="1"/>
    <xf numFmtId="3" fontId="0" fillId="0" borderId="15" xfId="0" applyNumberFormat="1" applyBorder="1"/>
    <xf numFmtId="3" fontId="8" fillId="0" borderId="0" xfId="0" applyNumberFormat="1" applyFont="1" applyFill="1" applyAlignment="1">
      <alignment horizontal="centerContinuous"/>
    </xf>
    <xf numFmtId="3" fontId="6" fillId="0" borderId="0" xfId="0" applyNumberFormat="1" applyFont="1"/>
    <xf numFmtId="3" fontId="6" fillId="0" borderId="4" xfId="0" applyNumberFormat="1" applyFont="1" applyFill="1" applyBorder="1"/>
    <xf numFmtId="3" fontId="6" fillId="0" borderId="20" xfId="0" applyNumberFormat="1" applyFont="1" applyFill="1" applyBorder="1"/>
    <xf numFmtId="3" fontId="0" fillId="0" borderId="21" xfId="0" applyNumberFormat="1" applyFill="1" applyBorder="1"/>
    <xf numFmtId="166" fontId="0" fillId="0" borderId="19" xfId="0" applyNumberFormat="1" applyFill="1" applyBorder="1" applyAlignment="1">
      <alignment horizontal="center"/>
    </xf>
    <xf numFmtId="4" fontId="0" fillId="0" borderId="0" xfId="0" applyNumberFormat="1"/>
    <xf numFmtId="168" fontId="0" fillId="0" borderId="0" xfId="0" applyNumberFormat="1"/>
    <xf numFmtId="165" fontId="0" fillId="0" borderId="19" xfId="0" applyNumberFormat="1" applyFill="1" applyBorder="1" applyAlignment="1">
      <alignment horizontal="center"/>
    </xf>
    <xf numFmtId="3" fontId="1" fillId="0" borderId="0" xfId="0" applyNumberFormat="1" applyFont="1" applyBorder="1"/>
    <xf numFmtId="3" fontId="0" fillId="0" borderId="0" xfId="0" applyNumberFormat="1" applyBorder="1" applyAlignment="1">
      <alignment horizontal="center"/>
    </xf>
    <xf numFmtId="3" fontId="0" fillId="0" borderId="0" xfId="0" quotePrefix="1" applyNumberFormat="1" applyBorder="1" applyAlignment="1">
      <alignment horizontal="center"/>
    </xf>
    <xf numFmtId="166" fontId="2" fillId="0" borderId="0" xfId="2" applyNumberFormat="1" applyBorder="1"/>
    <xf numFmtId="3" fontId="0" fillId="0" borderId="0" xfId="0" applyNumberFormat="1" applyBorder="1" applyAlignment="1">
      <alignment horizontal="right"/>
    </xf>
    <xf numFmtId="3" fontId="0" fillId="0" borderId="0" xfId="0" quotePrefix="1" applyNumberFormat="1" applyBorder="1"/>
    <xf numFmtId="3" fontId="0" fillId="0" borderId="0" xfId="0" quotePrefix="1" applyNumberFormat="1" applyBorder="1" applyAlignment="1">
      <alignment horizontal="right"/>
    </xf>
    <xf numFmtId="167" fontId="2" fillId="0" borderId="0" xfId="1" applyNumberFormat="1" applyBorder="1" applyAlignment="1">
      <alignment horizontal="center"/>
    </xf>
    <xf numFmtId="3" fontId="9" fillId="0" borderId="0" xfId="0" applyNumberFormat="1" applyFont="1"/>
    <xf numFmtId="3" fontId="6" fillId="0" borderId="22" xfId="0" applyNumberFormat="1" applyFont="1" applyFill="1" applyBorder="1"/>
    <xf numFmtId="3" fontId="6" fillId="0" borderId="18" xfId="0" applyNumberFormat="1" applyFont="1" applyFill="1" applyBorder="1"/>
    <xf numFmtId="3" fontId="6" fillId="0" borderId="19" xfId="0" applyNumberFormat="1" applyFont="1" applyFill="1" applyBorder="1"/>
    <xf numFmtId="3" fontId="14" fillId="0" borderId="0" xfId="0" applyNumberFormat="1" applyFont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1" fontId="0" fillId="0" borderId="23" xfId="0" quotePrefix="1" applyNumberFormat="1" applyFill="1" applyBorder="1" applyAlignment="1">
      <alignment horizontal="right"/>
    </xf>
    <xf numFmtId="3" fontId="4" fillId="0" borderId="6" xfId="0" applyNumberFormat="1" applyFont="1" applyFill="1" applyBorder="1"/>
    <xf numFmtId="3" fontId="4" fillId="0" borderId="7" xfId="0" applyNumberFormat="1" applyFont="1" applyFill="1" applyBorder="1"/>
    <xf numFmtId="3" fontId="4" fillId="0" borderId="24" xfId="0" applyNumberFormat="1" applyFont="1" applyFill="1" applyBorder="1"/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3" fontId="9" fillId="0" borderId="4" xfId="0" applyNumberFormat="1" applyFont="1" applyFill="1" applyBorder="1"/>
    <xf numFmtId="3" fontId="9" fillId="0" borderId="0" xfId="0" applyNumberFormat="1" applyFont="1" applyFill="1" applyBorder="1"/>
    <xf numFmtId="3" fontId="9" fillId="0" borderId="25" xfId="0" applyNumberFormat="1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3" fontId="13" fillId="0" borderId="3" xfId="0" applyNumberFormat="1" applyFont="1" applyFill="1" applyBorder="1"/>
    <xf numFmtId="3" fontId="0" fillId="0" borderId="27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13" fillId="0" borderId="4" xfId="0" applyNumberFormat="1" applyFont="1" applyFill="1" applyBorder="1"/>
    <xf numFmtId="3" fontId="13" fillId="0" borderId="22" xfId="0" applyNumberFormat="1" applyFont="1" applyFill="1" applyBorder="1"/>
    <xf numFmtId="3" fontId="0" fillId="0" borderId="19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2" xfId="0" applyNumberFormat="1" applyFill="1" applyBorder="1"/>
    <xf numFmtId="3" fontId="0" fillId="0" borderId="27" xfId="0" applyNumberFormat="1" applyFill="1" applyBorder="1"/>
    <xf numFmtId="3" fontId="0" fillId="0" borderId="26" xfId="0" applyNumberFormat="1" applyFill="1" applyBorder="1"/>
    <xf numFmtId="166" fontId="2" fillId="0" borderId="22" xfId="2" applyNumberFormat="1" applyFill="1" applyBorder="1" applyAlignment="1">
      <alignment horizontal="center"/>
    </xf>
    <xf numFmtId="166" fontId="2" fillId="0" borderId="19" xfId="2" applyNumberFormat="1" applyFill="1" applyBorder="1" applyAlignment="1">
      <alignment horizontal="center"/>
    </xf>
    <xf numFmtId="166" fontId="2" fillId="0" borderId="18" xfId="2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left"/>
    </xf>
    <xf numFmtId="3" fontId="16" fillId="0" borderId="0" xfId="0" applyNumberFormat="1" applyFont="1" applyFill="1"/>
    <xf numFmtId="3" fontId="0" fillId="2" borderId="25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3" fontId="0" fillId="2" borderId="3" xfId="0" applyNumberFormat="1" applyFill="1" applyBorder="1"/>
    <xf numFmtId="3" fontId="0" fillId="2" borderId="22" xfId="0" applyNumberFormat="1" applyFill="1" applyBorder="1"/>
    <xf numFmtId="3" fontId="0" fillId="3" borderId="1" xfId="0" applyNumberFormat="1" applyFill="1" applyBorder="1"/>
    <xf numFmtId="3" fontId="0" fillId="3" borderId="15" xfId="0" applyNumberFormat="1" applyFill="1" applyBorder="1"/>
    <xf numFmtId="3" fontId="0" fillId="3" borderId="18" xfId="0" applyNumberFormat="1" applyFill="1" applyBorder="1"/>
    <xf numFmtId="3" fontId="0" fillId="3" borderId="19" xfId="0" applyNumberFormat="1" applyFill="1" applyBorder="1"/>
    <xf numFmtId="3" fontId="6" fillId="0" borderId="3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5" xfId="0" applyBorder="1"/>
    <xf numFmtId="3" fontId="1" fillId="0" borderId="3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27"/>
  <sheetViews>
    <sheetView showGridLines="0" tabSelected="1" zoomScale="110" zoomScaleNormal="110" workbookViewId="0">
      <selection activeCell="M73" sqref="M73"/>
    </sheetView>
  </sheetViews>
  <sheetFormatPr baseColWidth="10" defaultRowHeight="12.75" x14ac:dyDescent="0.2"/>
  <cols>
    <col min="1" max="1" width="11.7109375" style="2" customWidth="1"/>
    <col min="2" max="2" width="8.28515625" style="2" customWidth="1"/>
    <col min="3" max="3" width="11.85546875" style="2" customWidth="1"/>
    <col min="4" max="4" width="11.42578125" style="2"/>
    <col min="5" max="5" width="10.42578125" style="2" customWidth="1"/>
    <col min="6" max="6" width="9.42578125" style="2" customWidth="1"/>
    <col min="7" max="7" width="1.28515625" style="2" customWidth="1"/>
    <col min="8" max="8" width="3.42578125" style="2" customWidth="1"/>
    <col min="9" max="9" width="8.7109375" style="2" customWidth="1"/>
    <col min="10" max="10" width="10.5703125" style="2" customWidth="1"/>
    <col min="11" max="11" width="9.42578125" style="2" customWidth="1"/>
    <col min="12" max="16384" width="11.42578125" style="2"/>
  </cols>
  <sheetData>
    <row r="1" spans="1:17" ht="20.25" x14ac:dyDescent="0.3">
      <c r="A1" s="5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7" s="1" customFormat="1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7" s="1" customForma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6" t="str">
        <f>IF(C20=F20,"i.O.","Fehler!")</f>
        <v>i.O.</v>
      </c>
    </row>
    <row r="4" spans="1:17" ht="13.5" thickBo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7" ht="15.75" x14ac:dyDescent="0.25">
      <c r="A5" s="47" t="s">
        <v>1</v>
      </c>
      <c r="B5" s="48"/>
      <c r="C5" s="48"/>
      <c r="D5" s="48"/>
      <c r="E5" s="48"/>
      <c r="F5" s="49"/>
      <c r="G5" s="8"/>
      <c r="H5" s="8"/>
      <c r="I5" s="120" t="s">
        <v>15</v>
      </c>
      <c r="J5" s="121"/>
      <c r="K5" s="122"/>
      <c r="N5" s="4"/>
      <c r="O5" s="64"/>
      <c r="P5" s="4"/>
      <c r="Q5" s="4"/>
    </row>
    <row r="6" spans="1:17" ht="15.75" x14ac:dyDescent="0.25">
      <c r="A6" s="50"/>
      <c r="B6" s="19"/>
      <c r="C6" s="19"/>
      <c r="D6" s="19"/>
      <c r="E6" s="19"/>
      <c r="F6" s="20"/>
      <c r="G6" s="8"/>
      <c r="H6" s="8"/>
      <c r="I6" s="110" t="s">
        <v>51</v>
      </c>
      <c r="J6" s="17"/>
      <c r="K6" s="23"/>
      <c r="N6" s="4"/>
      <c r="O6" s="4"/>
      <c r="P6" s="4"/>
      <c r="Q6" s="4"/>
    </row>
    <row r="7" spans="1:17" ht="13.5" thickBot="1" x14ac:dyDescent="0.25">
      <c r="A7" s="51" t="s">
        <v>2</v>
      </c>
      <c r="B7" s="19" t="s">
        <v>14</v>
      </c>
      <c r="C7" s="19"/>
      <c r="D7" s="52" t="s">
        <v>3</v>
      </c>
      <c r="E7" s="19" t="s">
        <v>14</v>
      </c>
      <c r="F7" s="20"/>
      <c r="G7" s="8"/>
      <c r="H7" s="8"/>
      <c r="I7" s="132" t="s">
        <v>16</v>
      </c>
      <c r="J7" s="133"/>
      <c r="K7" s="134"/>
      <c r="N7" s="4"/>
      <c r="O7" s="65"/>
      <c r="P7" s="65"/>
      <c r="Q7" s="65"/>
    </row>
    <row r="8" spans="1:17" x14ac:dyDescent="0.2">
      <c r="A8" s="12" t="s">
        <v>25</v>
      </c>
      <c r="B8" s="11"/>
      <c r="C8" s="11">
        <f>-F40</f>
        <v>101683</v>
      </c>
      <c r="D8" s="12" t="s">
        <v>26</v>
      </c>
      <c r="E8" s="11"/>
      <c r="F8" s="33">
        <f>F26</f>
        <v>30585</v>
      </c>
      <c r="G8" s="8"/>
      <c r="H8" s="8"/>
      <c r="I8" s="129" t="s">
        <v>53</v>
      </c>
      <c r="J8" s="130"/>
      <c r="K8" s="131"/>
      <c r="N8" s="4"/>
      <c r="O8" s="65"/>
      <c r="P8" s="66"/>
      <c r="Q8" s="65"/>
    </row>
    <row r="9" spans="1:17" x14ac:dyDescent="0.2">
      <c r="A9" s="13" t="str">
        <f>IF(F32&lt;0,"Zunahme Debitoren","")</f>
        <v>Zunahme Debitoren</v>
      </c>
      <c r="B9" s="17"/>
      <c r="C9" s="17">
        <f>IF(F32&lt;0,-F32,"")</f>
        <v>306007</v>
      </c>
      <c r="D9" s="13" t="s">
        <v>5</v>
      </c>
      <c r="E9" s="17"/>
      <c r="F9" s="23">
        <f>F27</f>
        <v>4861</v>
      </c>
      <c r="G9" s="8"/>
      <c r="H9" s="8"/>
      <c r="I9" s="13"/>
      <c r="J9" s="17"/>
      <c r="K9" s="23"/>
      <c r="N9" s="4"/>
      <c r="O9" s="65"/>
      <c r="P9" s="65"/>
      <c r="Q9" s="65"/>
    </row>
    <row r="10" spans="1:17" x14ac:dyDescent="0.2">
      <c r="A10" s="13" t="str">
        <f>IF(F33&lt;0,"Zunahme Bestände","")</f>
        <v>Zunahme Bestände</v>
      </c>
      <c r="B10" s="17"/>
      <c r="C10" s="17">
        <f>IF(F33&lt;0,-F33,"")</f>
        <v>51580</v>
      </c>
      <c r="D10" s="34" t="s">
        <v>52</v>
      </c>
      <c r="E10" s="9"/>
      <c r="F10" s="35">
        <f>F28</f>
        <v>24772</v>
      </c>
      <c r="G10" s="8"/>
      <c r="H10" s="8"/>
      <c r="I10" s="107" t="str">
        <f>I19</f>
        <v>Vorjahr</v>
      </c>
      <c r="J10" s="17"/>
      <c r="K10" s="108" t="str">
        <f>K19</f>
        <v>20xx</v>
      </c>
      <c r="N10" s="4"/>
      <c r="O10" s="4"/>
      <c r="P10" s="4"/>
      <c r="Q10" s="4"/>
    </row>
    <row r="11" spans="1:17" ht="13.5" thickBot="1" x14ac:dyDescent="0.25">
      <c r="A11" s="13" t="str">
        <f>IF(F34&lt;0,"Abnahme Anzahlungen","")</f>
        <v/>
      </c>
      <c r="B11" s="17"/>
      <c r="C11" s="23" t="str">
        <f>IF(F34&lt;0,-F34,"")</f>
        <v/>
      </c>
      <c r="D11" s="57" t="s">
        <v>6</v>
      </c>
      <c r="E11" s="58"/>
      <c r="F11" s="23">
        <f>SUM(F8:F10)</f>
        <v>60218</v>
      </c>
      <c r="G11" s="8"/>
      <c r="H11" s="8"/>
      <c r="I11" s="104">
        <f>J71/D76</f>
        <v>0.13698096098923154</v>
      </c>
      <c r="J11" s="36"/>
      <c r="K11" s="60">
        <f>K71/((E76))</f>
        <v>7.4553584852168606E-2</v>
      </c>
      <c r="N11" s="4"/>
      <c r="O11" s="65"/>
      <c r="P11" s="65"/>
      <c r="Q11" s="65"/>
    </row>
    <row r="12" spans="1:17" x14ac:dyDescent="0.2">
      <c r="A12" s="13" t="str">
        <f>IF(F35&lt;0,"Abn. Rückstellungen","")</f>
        <v>Abn. Rückstellungen</v>
      </c>
      <c r="B12" s="17"/>
      <c r="C12" s="23">
        <f>IF(F35&lt;0,-F35,"")</f>
        <v>11480</v>
      </c>
      <c r="D12" s="13" t="str">
        <f>IF(F32&gt;0,"Abnahme Debitoren","")</f>
        <v/>
      </c>
      <c r="E12" s="17"/>
      <c r="F12" s="23" t="str">
        <f>IF(F32&gt;0,F32,"")</f>
        <v/>
      </c>
      <c r="G12" s="8"/>
      <c r="H12" s="8"/>
      <c r="I12" s="111" t="s">
        <v>57</v>
      </c>
      <c r="J12" s="8"/>
      <c r="K12" s="8"/>
      <c r="N12" s="4"/>
      <c r="O12" s="65"/>
      <c r="P12" s="65"/>
      <c r="Q12" s="65"/>
    </row>
    <row r="13" spans="1:17" ht="13.5" thickBot="1" x14ac:dyDescent="0.25">
      <c r="A13" s="13" t="str">
        <f>IF(F36&lt;0,"Abnahme Kreditoren","")</f>
        <v/>
      </c>
      <c r="B13" s="17"/>
      <c r="C13" s="23" t="str">
        <f>IF(F36&lt;0,-F36,"")</f>
        <v/>
      </c>
      <c r="D13" s="13" t="str">
        <f>IF(F33&gt;0,"Bestandsabbau","")</f>
        <v/>
      </c>
      <c r="E13" s="17"/>
      <c r="F13" s="23" t="str">
        <f>IF(F33&gt;0,F33,"")</f>
        <v/>
      </c>
      <c r="G13" s="8"/>
      <c r="H13" s="8"/>
      <c r="I13" s="8"/>
      <c r="J13" s="8"/>
      <c r="K13" s="8"/>
      <c r="N13" s="4"/>
      <c r="O13" s="4"/>
      <c r="P13" s="4"/>
      <c r="Q13" s="4"/>
    </row>
    <row r="14" spans="1:17" x14ac:dyDescent="0.2">
      <c r="A14" s="13" t="str">
        <f>IF(F47&gt;0,"Aufbau FlüMi","")</f>
        <v/>
      </c>
      <c r="B14" s="17"/>
      <c r="C14" s="23" t="str">
        <f>IF(F47&gt;0,F47,"")</f>
        <v/>
      </c>
      <c r="D14" s="13" t="str">
        <f>IF(F34&gt;0,"Zunahme Anzahlungen","")</f>
        <v>Zunahme Anzahlungen</v>
      </c>
      <c r="E14" s="17"/>
      <c r="F14" s="23">
        <f>IF(F34&gt;0,F34,"")</f>
        <v>8976</v>
      </c>
      <c r="G14" s="8"/>
      <c r="H14" s="8"/>
      <c r="I14" s="120" t="s">
        <v>46</v>
      </c>
      <c r="J14" s="121"/>
      <c r="K14" s="122"/>
      <c r="N14" s="4"/>
      <c r="O14" s="67"/>
      <c r="P14" s="67"/>
      <c r="Q14" s="67"/>
    </row>
    <row r="15" spans="1:17" x14ac:dyDescent="0.2">
      <c r="A15" s="13" t="str">
        <f>IF(F43&lt;0,"Abn. lafri Schulden","")</f>
        <v/>
      </c>
      <c r="B15" s="17"/>
      <c r="C15" s="23" t="str">
        <f>IF(F44&lt;0,-F44,"")</f>
        <v/>
      </c>
      <c r="D15" s="13" t="str">
        <f>IF(F35&gt;0,"Zunahme Rückstellungen","")</f>
        <v/>
      </c>
      <c r="E15" s="17"/>
      <c r="F15" s="23" t="str">
        <f>IF(F35&gt;0,F35,"")</f>
        <v/>
      </c>
      <c r="G15" s="8"/>
      <c r="H15" s="8"/>
      <c r="I15" s="13"/>
      <c r="J15" s="17"/>
      <c r="K15" s="23"/>
      <c r="N15" s="4"/>
      <c r="O15" s="67"/>
      <c r="P15" s="67"/>
      <c r="Q15" s="67"/>
    </row>
    <row r="16" spans="1:17" x14ac:dyDescent="0.2">
      <c r="A16" s="13" t="str">
        <f>IF(F44&lt;0,"Abn. kufri Schulden","")</f>
        <v/>
      </c>
      <c r="B16" s="17"/>
      <c r="C16" s="23" t="str">
        <f>IF(F45&lt;0,-F45,"")</f>
        <v/>
      </c>
      <c r="D16" s="13" t="str">
        <f>IF(F36&gt;0,"Zunahme Kreditoren","")</f>
        <v>Zunahme Kreditoren</v>
      </c>
      <c r="E16" s="17"/>
      <c r="F16" s="23">
        <f>IF(F36&gt;0,F36,"")</f>
        <v>79484</v>
      </c>
      <c r="G16" s="8"/>
      <c r="H16" s="8"/>
      <c r="I16" s="13"/>
      <c r="J16" s="37" t="s">
        <v>9</v>
      </c>
      <c r="K16" s="23"/>
    </row>
    <row r="17" spans="1:14" x14ac:dyDescent="0.2">
      <c r="A17" s="13"/>
      <c r="B17" s="17"/>
      <c r="C17" s="17"/>
      <c r="D17" s="13" t="str">
        <f>IF(F47&lt;0,"Abbau FlüMi","")</f>
        <v>Abbau FlüMi</v>
      </c>
      <c r="E17" s="17"/>
      <c r="F17" s="23">
        <f>IF(F47&lt;0,-F47,"")</f>
        <v>104247</v>
      </c>
      <c r="G17" s="8"/>
      <c r="H17" s="8"/>
      <c r="I17" s="13"/>
      <c r="J17" s="30" t="s">
        <v>0</v>
      </c>
      <c r="K17" s="23"/>
    </row>
    <row r="18" spans="1:14" x14ac:dyDescent="0.2">
      <c r="A18" s="13"/>
      <c r="B18" s="17"/>
      <c r="C18" s="17"/>
      <c r="D18" s="13" t="str">
        <f>IF(F43&gt;0,"Zunahme lafri Schulden","")</f>
        <v>Zunahme lafri Schulden</v>
      </c>
      <c r="E18" s="17"/>
      <c r="F18" s="23">
        <f>IF(F43&gt;0,F43,"")</f>
        <v>1506</v>
      </c>
      <c r="G18" s="8"/>
      <c r="H18" s="8"/>
      <c r="I18" s="13"/>
      <c r="J18" s="17"/>
      <c r="K18" s="23"/>
    </row>
    <row r="19" spans="1:14" ht="13.5" thickBot="1" x14ac:dyDescent="0.25">
      <c r="A19" s="13"/>
      <c r="B19" s="17"/>
      <c r="C19" s="59"/>
      <c r="D19" s="13" t="str">
        <f>IF(F44&gt;0,"Zunahme kufri Schulden","")</f>
        <v>Zunahme kufri Schulden</v>
      </c>
      <c r="E19" s="17"/>
      <c r="F19" s="59">
        <f>IF(F44&gt;0,F44,"")</f>
        <v>216319</v>
      </c>
      <c r="G19" s="8"/>
      <c r="H19" s="8"/>
      <c r="I19" s="107" t="str">
        <f>I37</f>
        <v>Vorjahr</v>
      </c>
      <c r="J19" s="17"/>
      <c r="K19" s="108" t="str">
        <f>K37</f>
        <v>20xx</v>
      </c>
    </row>
    <row r="20" spans="1:14" ht="14.25" thickTop="1" thickBot="1" x14ac:dyDescent="0.25">
      <c r="A20" s="73"/>
      <c r="B20" s="74"/>
      <c r="C20" s="74">
        <f>SUM(C8:C19)</f>
        <v>470750</v>
      </c>
      <c r="D20" s="73"/>
      <c r="E20" s="74"/>
      <c r="F20" s="75">
        <f>SUM(F11:F19)</f>
        <v>470750</v>
      </c>
      <c r="G20" s="8"/>
      <c r="H20" s="8"/>
      <c r="I20" s="104">
        <f>J77/J62</f>
        <v>9.810097931221802E-2</v>
      </c>
      <c r="J20" s="36"/>
      <c r="K20" s="105">
        <f>F30/K62</f>
        <v>8.0060306478160176E-2</v>
      </c>
    </row>
    <row r="21" spans="1:14" x14ac:dyDescent="0.2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4" ht="13.5" thickBo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4" ht="16.5" thickBot="1" x14ac:dyDescent="0.3">
      <c r="A23" s="53" t="s">
        <v>24</v>
      </c>
      <c r="B23" s="3"/>
      <c r="C23" s="3"/>
      <c r="D23" s="3"/>
      <c r="E23" s="3"/>
      <c r="F23" s="54"/>
      <c r="G23" s="8"/>
      <c r="H23" s="8"/>
      <c r="I23" s="120" t="s">
        <v>45</v>
      </c>
      <c r="J23" s="121"/>
      <c r="K23" s="122"/>
    </row>
    <row r="24" spans="1:14" ht="13.5" thickBot="1" x14ac:dyDescent="0.25">
      <c r="A24" s="15"/>
      <c r="B24" s="16"/>
      <c r="C24" s="16"/>
      <c r="D24" s="16"/>
      <c r="E24" s="16"/>
      <c r="F24" s="78" t="str">
        <f>E60</f>
        <v>20xx</v>
      </c>
      <c r="G24" s="8"/>
      <c r="H24" s="8"/>
      <c r="I24" s="13"/>
      <c r="J24" s="17"/>
      <c r="K24" s="23"/>
    </row>
    <row r="25" spans="1:14" x14ac:dyDescent="0.2">
      <c r="A25" s="13"/>
      <c r="B25" s="17"/>
      <c r="C25" s="17"/>
      <c r="D25" s="17"/>
      <c r="E25" s="17"/>
      <c r="F25" s="18"/>
      <c r="G25" s="8"/>
      <c r="H25" s="8"/>
      <c r="I25" s="13"/>
      <c r="J25" s="21" t="s">
        <v>16</v>
      </c>
      <c r="K25" s="23"/>
      <c r="M25" s="62"/>
    </row>
    <row r="26" spans="1:14" x14ac:dyDescent="0.2">
      <c r="A26" s="13" t="s">
        <v>26</v>
      </c>
      <c r="B26" s="17"/>
      <c r="C26" s="17"/>
      <c r="D26" s="17"/>
      <c r="E26" s="17"/>
      <c r="F26" s="22">
        <f>$K74</f>
        <v>30585</v>
      </c>
      <c r="G26" s="8"/>
      <c r="H26" s="8"/>
      <c r="I26" s="13"/>
      <c r="J26" s="30" t="s">
        <v>11</v>
      </c>
      <c r="K26" s="23"/>
    </row>
    <row r="27" spans="1:14" x14ac:dyDescent="0.2">
      <c r="A27" s="13" t="s">
        <v>5</v>
      </c>
      <c r="B27" s="17"/>
      <c r="C27" s="17"/>
      <c r="D27" s="17"/>
      <c r="E27" s="17"/>
      <c r="F27" s="22">
        <f>$K65</f>
        <v>4861</v>
      </c>
      <c r="G27" s="8"/>
      <c r="H27" s="8"/>
      <c r="I27" s="13"/>
      <c r="J27" s="17"/>
      <c r="K27" s="23"/>
    </row>
    <row r="28" spans="1:14" x14ac:dyDescent="0.2">
      <c r="A28" s="13" t="s">
        <v>44</v>
      </c>
      <c r="B28" s="17"/>
      <c r="C28" s="17"/>
      <c r="D28" s="17"/>
      <c r="E28" s="17"/>
      <c r="F28" s="22">
        <f>$E68-$D68</f>
        <v>24772</v>
      </c>
      <c r="G28" s="8"/>
      <c r="H28" s="8"/>
      <c r="I28" s="107" t="str">
        <f>I37</f>
        <v>Vorjahr</v>
      </c>
      <c r="J28" s="17"/>
      <c r="K28" s="108" t="str">
        <f>K46</f>
        <v>20xx</v>
      </c>
    </row>
    <row r="29" spans="1:14" ht="13.5" thickBot="1" x14ac:dyDescent="0.25">
      <c r="A29" s="13"/>
      <c r="B29" s="17"/>
      <c r="C29" s="17"/>
      <c r="D29" s="17"/>
      <c r="E29" s="17"/>
      <c r="F29" s="22"/>
      <c r="G29" s="8"/>
      <c r="H29" s="8"/>
      <c r="I29" s="77">
        <f>J71/J68</f>
        <v>-29.065563725490197</v>
      </c>
      <c r="J29" s="36"/>
      <c r="K29" s="63">
        <f>K71/K68</f>
        <v>8.5315418646567256</v>
      </c>
    </row>
    <row r="30" spans="1:14" x14ac:dyDescent="0.2">
      <c r="A30" s="24" t="s">
        <v>6</v>
      </c>
      <c r="B30" s="14"/>
      <c r="C30" s="14"/>
      <c r="D30" s="14"/>
      <c r="E30" s="14"/>
      <c r="F30" s="25">
        <f>SUM(F26:F28)</f>
        <v>60218</v>
      </c>
      <c r="G30" s="8"/>
      <c r="H30" s="8"/>
      <c r="I30" s="8"/>
      <c r="J30" s="8"/>
      <c r="K30" s="8"/>
    </row>
    <row r="31" spans="1:14" ht="13.5" thickBot="1" x14ac:dyDescent="0.25">
      <c r="A31" s="13"/>
      <c r="B31" s="17"/>
      <c r="C31" s="17"/>
      <c r="D31" s="17"/>
      <c r="E31" s="17"/>
      <c r="F31" s="22"/>
      <c r="G31" s="8"/>
      <c r="H31" s="8"/>
      <c r="I31" s="8"/>
      <c r="J31" s="8"/>
      <c r="K31" s="8"/>
    </row>
    <row r="32" spans="1:14" x14ac:dyDescent="0.2">
      <c r="A32" s="26" t="str">
        <f>IF(D63-E63&lt;0,"- zunehmende Debitoren","+ abnehmende Debitoren")</f>
        <v>- zunehmende Debitoren</v>
      </c>
      <c r="B32" s="17"/>
      <c r="C32" s="17"/>
      <c r="D32" s="17"/>
      <c r="E32" s="17"/>
      <c r="F32" s="22">
        <f>$D63-$E63</f>
        <v>-306007</v>
      </c>
      <c r="G32" s="8"/>
      <c r="H32" s="8"/>
      <c r="I32" s="120" t="s">
        <v>17</v>
      </c>
      <c r="J32" s="121"/>
      <c r="K32" s="122"/>
      <c r="L32"/>
      <c r="M32"/>
      <c r="N32"/>
    </row>
    <row r="33" spans="1:14" x14ac:dyDescent="0.2">
      <c r="A33" s="26" t="str">
        <f>IF(D64-E64&lt;0,"- zunehmende Bestände","+ abnehmende Bestände")</f>
        <v>- zunehmende Bestände</v>
      </c>
      <c r="B33" s="17"/>
      <c r="C33" s="17"/>
      <c r="D33" s="17"/>
      <c r="E33" s="17"/>
      <c r="F33" s="22">
        <f>$D64-$E64</f>
        <v>-51580</v>
      </c>
      <c r="G33" s="8"/>
      <c r="H33" s="8"/>
      <c r="I33" s="13"/>
      <c r="J33" s="17"/>
      <c r="K33" s="23"/>
      <c r="L33"/>
      <c r="M33"/>
      <c r="N33"/>
    </row>
    <row r="34" spans="1:14" x14ac:dyDescent="0.2">
      <c r="A34" s="26" t="str">
        <f>IF(E72-D72&gt;0,"+ zunehmende Anzahlungen","- abnehmende Anzahlungen")</f>
        <v>+ zunehmende Anzahlungen</v>
      </c>
      <c r="B34" s="17"/>
      <c r="C34" s="17"/>
      <c r="D34" s="17"/>
      <c r="E34" s="17"/>
      <c r="F34" s="22">
        <f>$E72-$D72</f>
        <v>8976</v>
      </c>
      <c r="G34" s="8"/>
      <c r="H34" s="8"/>
      <c r="I34" s="13"/>
      <c r="J34" s="10" t="s">
        <v>16</v>
      </c>
      <c r="K34" s="23"/>
    </row>
    <row r="35" spans="1:14" x14ac:dyDescent="0.2">
      <c r="A35" s="26" t="str">
        <f>IF(E71-D71&lt;0,"- abnehmende Rückstellungen","+ zunehmende Rückstellungen")</f>
        <v>- abnehmende Rückstellungen</v>
      </c>
      <c r="B35" s="17"/>
      <c r="C35" s="17"/>
      <c r="D35" s="17"/>
      <c r="E35" s="17"/>
      <c r="F35" s="22">
        <f>$E71-$D71</f>
        <v>-11480</v>
      </c>
      <c r="G35" s="8"/>
      <c r="H35" s="8"/>
      <c r="I35" s="13"/>
      <c r="J35" s="30" t="s">
        <v>0</v>
      </c>
      <c r="K35" s="23"/>
    </row>
    <row r="36" spans="1:14" x14ac:dyDescent="0.2">
      <c r="A36" s="26" t="str">
        <f>IF(E73-D73&gt;0,"+ zunehmende Kreditoren","- abnehmende Kreditoren")</f>
        <v>+ zunehmende Kreditoren</v>
      </c>
      <c r="B36" s="17"/>
      <c r="C36" s="17"/>
      <c r="D36" s="17"/>
      <c r="E36" s="17"/>
      <c r="F36" s="22">
        <f>$E73-$D73</f>
        <v>79484</v>
      </c>
      <c r="G36" s="8"/>
      <c r="H36" s="8"/>
      <c r="I36" s="13"/>
      <c r="J36" s="17"/>
      <c r="K36" s="23"/>
    </row>
    <row r="37" spans="1:14" x14ac:dyDescent="0.2">
      <c r="A37" s="14" t="s">
        <v>55</v>
      </c>
      <c r="B37" s="14"/>
      <c r="C37" s="14"/>
      <c r="D37" s="14"/>
      <c r="E37" s="14"/>
      <c r="F37" s="25">
        <f>SUM(F32:F36)</f>
        <v>-280607</v>
      </c>
      <c r="G37" s="8"/>
      <c r="H37" s="8"/>
      <c r="I37" s="107" t="str">
        <f>D60</f>
        <v>Vorjahr</v>
      </c>
      <c r="J37" s="17"/>
      <c r="K37" s="108" t="str">
        <f>E60</f>
        <v>20xx</v>
      </c>
    </row>
    <row r="38" spans="1:14" ht="13.5" thickBot="1" x14ac:dyDescent="0.25">
      <c r="A38" s="24" t="s">
        <v>7</v>
      </c>
      <c r="B38" s="14"/>
      <c r="C38" s="14"/>
      <c r="D38" s="14"/>
      <c r="E38" s="14"/>
      <c r="F38" s="25">
        <f>SUM(F30:F36)</f>
        <v>-220389</v>
      </c>
      <c r="G38" s="8"/>
      <c r="H38" s="8"/>
      <c r="I38" s="104">
        <f>J71/J62</f>
        <v>8.9471639178524548E-2</v>
      </c>
      <c r="J38" s="36"/>
      <c r="K38" s="105">
        <f>K71/K62</f>
        <v>6.9224817126188914E-2</v>
      </c>
    </row>
    <row r="39" spans="1:14" x14ac:dyDescent="0.2">
      <c r="A39" s="13"/>
      <c r="B39" s="17"/>
      <c r="C39" s="17"/>
      <c r="D39" s="17"/>
      <c r="E39" s="17"/>
      <c r="F39" s="22"/>
      <c r="G39" s="8"/>
      <c r="H39" s="8"/>
      <c r="I39" s="8"/>
      <c r="J39" s="8"/>
      <c r="K39" s="8"/>
    </row>
    <row r="40" spans="1:14" ht="13.5" thickBot="1" x14ac:dyDescent="0.25">
      <c r="A40" s="13" t="s">
        <v>54</v>
      </c>
      <c r="B40" s="17"/>
      <c r="C40" s="17"/>
      <c r="D40" s="17"/>
      <c r="E40" s="17"/>
      <c r="F40" s="22">
        <f>-$E61+$D61-$K65</f>
        <v>-101683</v>
      </c>
      <c r="G40" s="8"/>
      <c r="H40" s="8"/>
      <c r="I40" s="8"/>
      <c r="J40" s="8"/>
      <c r="K40" s="8"/>
    </row>
    <row r="41" spans="1:14" x14ac:dyDescent="0.2">
      <c r="A41" s="24" t="s">
        <v>8</v>
      </c>
      <c r="B41" s="14"/>
      <c r="C41" s="14"/>
      <c r="D41" s="14"/>
      <c r="E41" s="14"/>
      <c r="F41" s="25">
        <f>F38+F40</f>
        <v>-322072</v>
      </c>
      <c r="G41" s="8"/>
      <c r="H41" s="8"/>
      <c r="I41" s="125" t="s">
        <v>47</v>
      </c>
      <c r="J41" s="126"/>
      <c r="K41" s="127"/>
    </row>
    <row r="42" spans="1:14" x14ac:dyDescent="0.2">
      <c r="A42" s="26"/>
      <c r="B42" s="17"/>
      <c r="C42" s="17"/>
      <c r="D42" s="17"/>
      <c r="E42" s="17"/>
      <c r="F42" s="22"/>
      <c r="G42" s="8"/>
      <c r="H42" s="8"/>
      <c r="I42" s="13"/>
      <c r="J42" s="17"/>
      <c r="K42" s="23"/>
    </row>
    <row r="43" spans="1:14" x14ac:dyDescent="0.2">
      <c r="A43" s="13" t="str">
        <f>IF(E68-D68&gt;0,"+ zunehmende Schulden (lafri)","- abnehmende Schulden (lafri)")</f>
        <v>+ zunehmende Schulden (lafri)</v>
      </c>
      <c r="B43" s="17"/>
      <c r="C43" s="17"/>
      <c r="D43" s="17"/>
      <c r="E43" s="17"/>
      <c r="F43" s="22">
        <f>$E69-$D69</f>
        <v>1506</v>
      </c>
      <c r="G43" s="8"/>
      <c r="H43" s="8"/>
      <c r="I43" s="13"/>
      <c r="J43" s="10" t="s">
        <v>13</v>
      </c>
      <c r="K43" s="23"/>
    </row>
    <row r="44" spans="1:14" x14ac:dyDescent="0.2">
      <c r="A44" s="26" t="str">
        <f>IF(E73-D73&gt;0,"+ zunehmende Schulden (kufri)","- abnehmende Schulden (kufri)")</f>
        <v>+ zunehmende Schulden (kufri)</v>
      </c>
      <c r="B44" s="26"/>
      <c r="C44" s="17"/>
      <c r="D44" s="17"/>
      <c r="E44" s="17"/>
      <c r="F44" s="22">
        <f>$E74-$D74</f>
        <v>216319</v>
      </c>
      <c r="G44" s="8"/>
      <c r="H44" s="8"/>
      <c r="I44" s="13"/>
      <c r="J44" s="30" t="s">
        <v>18</v>
      </c>
      <c r="K44" s="23"/>
    </row>
    <row r="45" spans="1:14" x14ac:dyDescent="0.2">
      <c r="A45" s="26"/>
      <c r="B45" s="17"/>
      <c r="C45" s="17"/>
      <c r="D45" s="17"/>
      <c r="E45" s="17"/>
      <c r="F45" s="22"/>
      <c r="G45" s="8"/>
      <c r="H45" s="8"/>
      <c r="I45" s="13"/>
      <c r="J45" s="17"/>
      <c r="K45" s="23"/>
    </row>
    <row r="46" spans="1:14" x14ac:dyDescent="0.2">
      <c r="A46" s="14" t="s">
        <v>56</v>
      </c>
      <c r="B46" s="14"/>
      <c r="C46" s="14"/>
      <c r="D46" s="14"/>
      <c r="E46" s="14"/>
      <c r="F46" s="25">
        <f>SUM(F43:F45)</f>
        <v>217825</v>
      </c>
      <c r="G46" s="8"/>
      <c r="H46" s="8"/>
      <c r="I46" s="107" t="str">
        <f>D60</f>
        <v>Vorjahr</v>
      </c>
      <c r="J46" s="17"/>
      <c r="K46" s="108" t="str">
        <f>E60</f>
        <v>20xx</v>
      </c>
    </row>
    <row r="47" spans="1:14" ht="13.5" thickBot="1" x14ac:dyDescent="0.25">
      <c r="A47" s="27" t="s">
        <v>10</v>
      </c>
      <c r="B47" s="28"/>
      <c r="C47" s="28"/>
      <c r="D47" s="28"/>
      <c r="E47" s="28"/>
      <c r="F47" s="29">
        <f>SUM(F41:F45)</f>
        <v>-104247</v>
      </c>
      <c r="G47" s="8"/>
      <c r="H47" s="8"/>
      <c r="I47" s="104">
        <f>D67/D76</f>
        <v>0.43700492940867308</v>
      </c>
      <c r="J47" s="36"/>
      <c r="K47" s="105">
        <f>E67/E76</f>
        <v>0.26326144012646102</v>
      </c>
    </row>
    <row r="48" spans="1:14" x14ac:dyDescent="0.2">
      <c r="A48" s="17"/>
      <c r="B48" s="17"/>
      <c r="C48" s="17"/>
      <c r="D48" s="17"/>
      <c r="E48" s="17"/>
      <c r="F48" s="17"/>
      <c r="G48" s="8"/>
      <c r="H48" s="8"/>
      <c r="I48" s="8"/>
      <c r="J48" s="8"/>
      <c r="K48" s="8"/>
    </row>
    <row r="49" spans="1:13" ht="13.5" thickBot="1" x14ac:dyDescent="0.25">
      <c r="A49" s="17"/>
      <c r="B49" s="17"/>
      <c r="C49" s="17"/>
      <c r="D49" s="17"/>
      <c r="E49" s="17"/>
      <c r="F49" s="17"/>
      <c r="G49" s="8"/>
      <c r="H49" s="8"/>
      <c r="I49" s="8"/>
      <c r="J49" s="8"/>
      <c r="K49" s="8"/>
    </row>
    <row r="50" spans="1:13" x14ac:dyDescent="0.2">
      <c r="A50" s="120" t="s">
        <v>48</v>
      </c>
      <c r="B50" s="121"/>
      <c r="C50" s="122"/>
      <c r="D50" s="120" t="s">
        <v>49</v>
      </c>
      <c r="E50" s="123"/>
      <c r="F50" s="123"/>
      <c r="G50" s="123"/>
      <c r="H50" s="124"/>
      <c r="I50" s="39"/>
      <c r="J50" s="45" t="s">
        <v>50</v>
      </c>
      <c r="K50" s="33"/>
    </row>
    <row r="51" spans="1:13" x14ac:dyDescent="0.2">
      <c r="A51" s="13"/>
      <c r="B51" s="17"/>
      <c r="C51" s="23"/>
      <c r="D51" s="13"/>
      <c r="E51" s="17"/>
      <c r="F51" s="17"/>
      <c r="G51" s="17"/>
      <c r="H51" s="23"/>
      <c r="I51" s="42"/>
      <c r="J51" s="17"/>
      <c r="K51" s="23"/>
    </row>
    <row r="52" spans="1:13" x14ac:dyDescent="0.2">
      <c r="A52" s="40"/>
      <c r="B52" s="31" t="s">
        <v>23</v>
      </c>
      <c r="C52" s="44"/>
      <c r="D52" s="46"/>
      <c r="E52" s="31" t="s">
        <v>21</v>
      </c>
      <c r="F52" s="32"/>
      <c r="G52" s="17"/>
      <c r="H52" s="23"/>
      <c r="I52" s="34" t="s">
        <v>19</v>
      </c>
      <c r="J52" s="9"/>
      <c r="K52" s="35"/>
    </row>
    <row r="53" spans="1:13" x14ac:dyDescent="0.2">
      <c r="A53" s="13"/>
      <c r="B53" s="30" t="s">
        <v>9</v>
      </c>
      <c r="C53" s="23"/>
      <c r="D53" s="13"/>
      <c r="E53" s="30" t="s">
        <v>22</v>
      </c>
      <c r="F53" s="17"/>
      <c r="G53" s="17"/>
      <c r="H53" s="23"/>
      <c r="I53" s="13"/>
      <c r="J53" s="43" t="s">
        <v>20</v>
      </c>
      <c r="K53" s="23"/>
    </row>
    <row r="54" spans="1:13" x14ac:dyDescent="0.2">
      <c r="A54" s="13"/>
      <c r="B54" s="17"/>
      <c r="C54" s="23"/>
      <c r="D54" s="13"/>
      <c r="E54" s="17"/>
      <c r="F54" s="17"/>
      <c r="G54" s="17"/>
      <c r="H54" s="23"/>
      <c r="I54" s="42"/>
      <c r="J54" s="17"/>
      <c r="K54" s="23"/>
    </row>
    <row r="55" spans="1:13" x14ac:dyDescent="0.2">
      <c r="A55" s="107" t="str">
        <f>D60</f>
        <v>Vorjahr</v>
      </c>
      <c r="B55" s="17"/>
      <c r="C55" s="108" t="str">
        <f>E60</f>
        <v>20xx</v>
      </c>
      <c r="D55" s="107" t="str">
        <f>D60</f>
        <v>Vorjahr</v>
      </c>
      <c r="E55" s="17"/>
      <c r="F55" s="109" t="str">
        <f>E60</f>
        <v>20xx</v>
      </c>
      <c r="G55" s="17"/>
      <c r="H55" s="23"/>
      <c r="I55" s="107" t="str">
        <f>D60</f>
        <v>Vorjahr</v>
      </c>
      <c r="J55" s="17"/>
      <c r="K55" s="108" t="str">
        <f>E60</f>
        <v>20xx</v>
      </c>
    </row>
    <row r="56" spans="1:13" ht="13.5" thickBot="1" x14ac:dyDescent="0.25">
      <c r="A56" s="77">
        <f>(D70+D75-D62)/J77</f>
        <v>1.3078061911170928</v>
      </c>
      <c r="B56" s="36"/>
      <c r="C56" s="63">
        <f>(E70+E75-E62)/F30</f>
        <v>8.1353914112059513</v>
      </c>
      <c r="D56" s="104">
        <f>(D62+D63)/D75</f>
        <v>1.4323014933964375</v>
      </c>
      <c r="E56" s="36"/>
      <c r="F56" s="106">
        <f>(E62+E63)/E75</f>
        <v>0.98236315433799448</v>
      </c>
      <c r="G56" s="36"/>
      <c r="H56" s="38"/>
      <c r="I56" s="104">
        <f>(D67+D70)/D61</f>
        <v>7.0111798497569602</v>
      </c>
      <c r="J56" s="36"/>
      <c r="K56" s="105">
        <f>(E67+E70)/E61</f>
        <v>1.8205806516425007</v>
      </c>
    </row>
    <row r="57" spans="1:13" x14ac:dyDescent="0.2">
      <c r="A57" s="4"/>
      <c r="B57" s="4"/>
      <c r="C57" s="4"/>
      <c r="D57" s="4"/>
      <c r="E57" s="4"/>
      <c r="F57" s="4"/>
    </row>
    <row r="59" spans="1:13" ht="13.5" thickBot="1" x14ac:dyDescent="0.25">
      <c r="A59" s="72" t="s">
        <v>36</v>
      </c>
      <c r="I59" s="128" t="s">
        <v>27</v>
      </c>
      <c r="J59" s="128"/>
      <c r="K59" s="128"/>
    </row>
    <row r="60" spans="1:13" ht="16.5" thickBot="1" x14ac:dyDescent="0.3">
      <c r="A60" s="79"/>
      <c r="B60" s="80"/>
      <c r="C60" s="81"/>
      <c r="D60" s="82" t="s">
        <v>60</v>
      </c>
      <c r="E60" s="83" t="s">
        <v>59</v>
      </c>
      <c r="I60" s="15"/>
      <c r="J60" s="92" t="str">
        <f>D60</f>
        <v>Vorjahr</v>
      </c>
      <c r="K60" s="93" t="str">
        <f>E60</f>
        <v>20xx</v>
      </c>
      <c r="M60" s="61"/>
    </row>
    <row r="61" spans="1:13" x14ac:dyDescent="0.2">
      <c r="A61" s="84" t="s">
        <v>28</v>
      </c>
      <c r="B61" s="85"/>
      <c r="C61" s="85"/>
      <c r="D61" s="86">
        <v>22630</v>
      </c>
      <c r="E61" s="87">
        <v>119452</v>
      </c>
      <c r="I61" s="94" t="s">
        <v>0</v>
      </c>
      <c r="J61" s="95"/>
      <c r="K61" s="96"/>
    </row>
    <row r="62" spans="1:13" x14ac:dyDescent="0.2">
      <c r="A62" s="13" t="s">
        <v>12</v>
      </c>
      <c r="B62" s="17"/>
      <c r="C62" s="17"/>
      <c r="D62" s="112">
        <v>126940</v>
      </c>
      <c r="E62" s="113">
        <v>24639</v>
      </c>
      <c r="I62" s="97"/>
      <c r="J62" s="112">
        <v>530168</v>
      </c>
      <c r="K62" s="113">
        <v>752158</v>
      </c>
    </row>
    <row r="63" spans="1:13" ht="13.5" thickBot="1" x14ac:dyDescent="0.25">
      <c r="A63" s="13" t="s">
        <v>43</v>
      </c>
      <c r="B63" s="17"/>
      <c r="C63" s="17"/>
      <c r="D63" s="112">
        <v>141797</v>
      </c>
      <c r="E63" s="112">
        <v>447804</v>
      </c>
      <c r="I63" s="98"/>
      <c r="J63" s="88"/>
      <c r="K63" s="99"/>
    </row>
    <row r="64" spans="1:13" x14ac:dyDescent="0.2">
      <c r="A64" s="13" t="s">
        <v>29</v>
      </c>
      <c r="B64" s="17"/>
      <c r="C64" s="17"/>
      <c r="D64" s="112">
        <v>54922</v>
      </c>
      <c r="E64" s="113">
        <v>106502</v>
      </c>
      <c r="I64" s="94" t="s">
        <v>5</v>
      </c>
      <c r="J64" s="95"/>
      <c r="K64" s="96"/>
    </row>
    <row r="65" spans="1:11" ht="13.5" thickBot="1" x14ac:dyDescent="0.25">
      <c r="A65" s="84" t="s">
        <v>30</v>
      </c>
      <c r="B65" s="85"/>
      <c r="C65" s="85"/>
      <c r="D65" s="86">
        <f>SUM(D62:D64)</f>
        <v>323659</v>
      </c>
      <c r="E65" s="87">
        <f>SUM(E62:E64)</f>
        <v>578945</v>
      </c>
      <c r="I65" s="97"/>
      <c r="J65" s="112">
        <v>2872</v>
      </c>
      <c r="K65" s="113">
        <v>4861</v>
      </c>
    </row>
    <row r="66" spans="1:11" ht="16.5" thickBot="1" x14ac:dyDescent="0.3">
      <c r="A66" s="79" t="s">
        <v>31</v>
      </c>
      <c r="B66" s="80"/>
      <c r="C66" s="80"/>
      <c r="D66" s="89">
        <f>D61+D65</f>
        <v>346289</v>
      </c>
      <c r="E66" s="90">
        <f>E61+E65</f>
        <v>698397</v>
      </c>
      <c r="I66" s="98"/>
      <c r="J66" s="100"/>
      <c r="K66" s="99"/>
    </row>
    <row r="67" spans="1:11" x14ac:dyDescent="0.2">
      <c r="A67" s="84" t="s">
        <v>32</v>
      </c>
      <c r="B67" s="85"/>
      <c r="C67" s="85"/>
      <c r="D67" s="86">
        <v>151330</v>
      </c>
      <c r="E67" s="87">
        <v>183861</v>
      </c>
      <c r="I67" s="94" t="s">
        <v>11</v>
      </c>
      <c r="J67" s="88"/>
      <c r="K67" s="96"/>
    </row>
    <row r="68" spans="1:11" x14ac:dyDescent="0.2">
      <c r="A68" s="13" t="s">
        <v>39</v>
      </c>
      <c r="B68" s="17"/>
      <c r="C68" s="17"/>
      <c r="D68" s="112">
        <v>7047</v>
      </c>
      <c r="E68" s="113">
        <v>31819</v>
      </c>
      <c r="I68" s="97"/>
      <c r="J68" s="112">
        <v>-1632</v>
      </c>
      <c r="K68" s="113">
        <v>6103</v>
      </c>
    </row>
    <row r="69" spans="1:11" ht="13.5" thickBot="1" x14ac:dyDescent="0.25">
      <c r="A69" s="13" t="s">
        <v>38</v>
      </c>
      <c r="B69" s="17"/>
      <c r="C69" s="17"/>
      <c r="D69" s="112">
        <v>286</v>
      </c>
      <c r="E69" s="113">
        <v>1792</v>
      </c>
      <c r="I69" s="97"/>
      <c r="J69" s="88"/>
      <c r="K69" s="41"/>
    </row>
    <row r="70" spans="1:11" x14ac:dyDescent="0.2">
      <c r="A70" s="84" t="s">
        <v>33</v>
      </c>
      <c r="B70" s="85"/>
      <c r="C70" s="85"/>
      <c r="D70" s="86">
        <f>SUM(D68:D69)</f>
        <v>7333</v>
      </c>
      <c r="E70" s="87">
        <f>SUM(E68:E69)</f>
        <v>33611</v>
      </c>
      <c r="I70" s="94" t="s">
        <v>16</v>
      </c>
      <c r="J70" s="95"/>
      <c r="K70" s="96"/>
    </row>
    <row r="71" spans="1:11" x14ac:dyDescent="0.2">
      <c r="A71" s="13" t="s">
        <v>42</v>
      </c>
      <c r="B71" s="17"/>
      <c r="C71" s="17"/>
      <c r="D71" s="112">
        <v>18716</v>
      </c>
      <c r="E71" s="113">
        <v>7236</v>
      </c>
      <c r="I71" s="97"/>
      <c r="J71" s="112">
        <v>47435</v>
      </c>
      <c r="K71" s="113">
        <v>52068</v>
      </c>
    </row>
    <row r="72" spans="1:11" ht="13.5" thickBot="1" x14ac:dyDescent="0.25">
      <c r="A72" s="13" t="s">
        <v>37</v>
      </c>
      <c r="B72" s="17"/>
      <c r="C72" s="17"/>
      <c r="D72" s="112">
        <v>6176</v>
      </c>
      <c r="E72" s="113">
        <v>15152</v>
      </c>
      <c r="I72" s="98"/>
      <c r="J72" s="100"/>
      <c r="K72" s="99"/>
    </row>
    <row r="73" spans="1:11" x14ac:dyDescent="0.2">
      <c r="A73" s="13" t="s">
        <v>41</v>
      </c>
      <c r="B73" s="17"/>
      <c r="C73" s="17"/>
      <c r="D73" s="112">
        <f>132207+24937</f>
        <v>157144</v>
      </c>
      <c r="E73" s="112">
        <f>166963+69665</f>
        <v>236628</v>
      </c>
      <c r="I73" s="94" t="s">
        <v>4</v>
      </c>
      <c r="J73" s="88"/>
      <c r="K73" s="96"/>
    </row>
    <row r="74" spans="1:11" s="56" customFormat="1" x14ac:dyDescent="0.2">
      <c r="A74" s="13" t="s">
        <v>40</v>
      </c>
      <c r="B74" s="17"/>
      <c r="C74" s="17"/>
      <c r="D74" s="112">
        <v>5590</v>
      </c>
      <c r="E74" s="113">
        <v>221909</v>
      </c>
      <c r="I74" s="97"/>
      <c r="J74" s="112">
        <v>28213</v>
      </c>
      <c r="K74" s="113">
        <v>30585</v>
      </c>
    </row>
    <row r="75" spans="1:11" ht="13.5" thickBot="1" x14ac:dyDescent="0.25">
      <c r="A75" s="84" t="s">
        <v>34</v>
      </c>
      <c r="B75" s="85"/>
      <c r="C75" s="85"/>
      <c r="D75" s="86">
        <f>SUM(D71:D74)</f>
        <v>187626</v>
      </c>
      <c r="E75" s="87">
        <f>SUM(E71:E74)</f>
        <v>480925</v>
      </c>
      <c r="I75" s="101"/>
      <c r="J75" s="100"/>
      <c r="K75" s="99"/>
    </row>
    <row r="76" spans="1:11" ht="16.5" thickBot="1" x14ac:dyDescent="0.3">
      <c r="A76" s="79" t="s">
        <v>35</v>
      </c>
      <c r="B76" s="80"/>
      <c r="C76" s="80"/>
      <c r="D76" s="89">
        <f>D75+D70+D67</f>
        <v>346289</v>
      </c>
      <c r="E76" s="90">
        <f>E75+E70+E67</f>
        <v>698397</v>
      </c>
      <c r="I76" s="12" t="s">
        <v>9</v>
      </c>
      <c r="J76" s="102"/>
      <c r="K76" s="33"/>
    </row>
    <row r="77" spans="1:11" ht="13.5" thickBot="1" x14ac:dyDescent="0.25">
      <c r="A77" s="8"/>
      <c r="B77" s="8"/>
      <c r="C77" s="8"/>
      <c r="D77" s="8"/>
      <c r="E77" s="91" t="str">
        <f>IF(E76=E66, "i.O.", "Fehler!")</f>
        <v>i.O.</v>
      </c>
      <c r="I77" s="13"/>
      <c r="J77" s="112">
        <v>52010</v>
      </c>
      <c r="K77" s="113">
        <f>F30</f>
        <v>60218</v>
      </c>
    </row>
    <row r="78" spans="1:11" ht="13.5" thickBot="1" x14ac:dyDescent="0.25">
      <c r="I78" s="101"/>
      <c r="J78" s="103"/>
      <c r="K78" s="38"/>
    </row>
    <row r="79" spans="1:11" ht="13.5" thickBot="1" x14ac:dyDescent="0.25"/>
    <row r="80" spans="1:11" x14ac:dyDescent="0.2">
      <c r="D80" s="114"/>
      <c r="E80" s="116" t="s">
        <v>61</v>
      </c>
      <c r="F80" s="116"/>
      <c r="G80" s="116"/>
      <c r="H80" s="116"/>
      <c r="I80" s="116"/>
      <c r="J80" s="116"/>
      <c r="K80" s="117"/>
    </row>
    <row r="81" spans="1:11" ht="13.5" thickBot="1" x14ac:dyDescent="0.25">
      <c r="D81" s="115"/>
      <c r="E81" s="118" t="s">
        <v>62</v>
      </c>
      <c r="F81" s="118"/>
      <c r="G81" s="118"/>
      <c r="H81" s="118"/>
      <c r="I81" s="118"/>
      <c r="J81" s="118"/>
      <c r="K81" s="119"/>
    </row>
    <row r="82" spans="1:11" x14ac:dyDescent="0.2">
      <c r="A82" s="17"/>
      <c r="B82" s="17"/>
      <c r="C82" s="17"/>
      <c r="D82" s="30"/>
      <c r="E82" s="30"/>
      <c r="F82" s="4"/>
    </row>
    <row r="83" spans="1:11" x14ac:dyDescent="0.2">
      <c r="A83" s="17"/>
      <c r="B83" s="17"/>
      <c r="C83" s="17"/>
      <c r="D83" s="30"/>
      <c r="E83" s="30"/>
      <c r="F83" s="4"/>
    </row>
    <row r="84" spans="1:11" x14ac:dyDescent="0.2">
      <c r="A84" s="4"/>
      <c r="B84" s="4"/>
      <c r="C84" s="4"/>
      <c r="D84" s="4"/>
      <c r="E84" s="4"/>
      <c r="F84" s="4"/>
    </row>
    <row r="90" spans="1:11" x14ac:dyDescent="0.2">
      <c r="A90" s="64"/>
      <c r="B90" s="4"/>
      <c r="C90" s="4"/>
    </row>
    <row r="91" spans="1:11" x14ac:dyDescent="0.2">
      <c r="A91" s="4"/>
      <c r="B91" s="4"/>
      <c r="C91" s="4"/>
    </row>
    <row r="92" spans="1:11" x14ac:dyDescent="0.2">
      <c r="A92" s="4"/>
      <c r="B92" s="68"/>
      <c r="C92" s="68"/>
    </row>
    <row r="93" spans="1:11" x14ac:dyDescent="0.2">
      <c r="A93" s="4"/>
      <c r="B93" s="4"/>
      <c r="C93" s="4"/>
    </row>
    <row r="94" spans="1:11" x14ac:dyDescent="0.2">
      <c r="A94" s="69"/>
      <c r="B94" s="4"/>
      <c r="C94" s="4"/>
    </row>
    <row r="95" spans="1:11" x14ac:dyDescent="0.2">
      <c r="A95" s="4"/>
      <c r="B95" s="4"/>
      <c r="C95" s="4"/>
    </row>
    <row r="96" spans="1:11" x14ac:dyDescent="0.2">
      <c r="A96" s="4"/>
      <c r="B96" s="67"/>
      <c r="C96" s="67"/>
    </row>
    <row r="97" spans="1:3" x14ac:dyDescent="0.2">
      <c r="A97" s="4"/>
      <c r="B97" s="68"/>
      <c r="C97" s="68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68"/>
      <c r="C104" s="68"/>
    </row>
    <row r="105" spans="1:3" x14ac:dyDescent="0.2">
      <c r="A105" s="4"/>
      <c r="B105" s="67"/>
      <c r="C105" s="67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6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68"/>
      <c r="C110" s="68"/>
    </row>
    <row r="111" spans="1:3" x14ac:dyDescent="0.2">
      <c r="A111" s="4"/>
      <c r="B111" s="67"/>
      <c r="C111" s="67"/>
    </row>
    <row r="112" spans="1:3" x14ac:dyDescent="0.2">
      <c r="A112" s="4"/>
      <c r="B112" s="4"/>
      <c r="C112" s="4"/>
    </row>
    <row r="113" spans="1:3" x14ac:dyDescent="0.2">
      <c r="A113" s="4"/>
      <c r="B113" s="4"/>
      <c r="C113" s="4"/>
    </row>
    <row r="114" spans="1:3" x14ac:dyDescent="0.2">
      <c r="A114" s="64"/>
      <c r="B114" s="4"/>
      <c r="C114" s="4"/>
    </row>
    <row r="115" spans="1:3" x14ac:dyDescent="0.2">
      <c r="A115" s="4"/>
      <c r="B115" s="4"/>
      <c r="C115" s="4"/>
    </row>
    <row r="116" spans="1:3" x14ac:dyDescent="0.2">
      <c r="A116" s="4"/>
      <c r="B116" s="68"/>
      <c r="C116" s="68"/>
    </row>
    <row r="117" spans="1:3" x14ac:dyDescent="0.2">
      <c r="A117" s="4"/>
      <c r="B117" s="67"/>
      <c r="C117" s="67"/>
    </row>
    <row r="118" spans="1:3" x14ac:dyDescent="0.2">
      <c r="A118" s="4"/>
      <c r="B118" s="4"/>
      <c r="C118" s="4"/>
    </row>
    <row r="119" spans="1:3" x14ac:dyDescent="0.2">
      <c r="A119" s="4"/>
      <c r="B119" s="4"/>
      <c r="C119" s="4"/>
    </row>
    <row r="120" spans="1:3" x14ac:dyDescent="0.2">
      <c r="A120" s="64"/>
      <c r="B120" s="4"/>
      <c r="C120" s="4"/>
    </row>
    <row r="121" spans="1:3" x14ac:dyDescent="0.2">
      <c r="A121" s="4"/>
      <c r="B121" s="4"/>
      <c r="C121" s="4"/>
    </row>
    <row r="122" spans="1:3" x14ac:dyDescent="0.2">
      <c r="A122" s="65"/>
      <c r="B122" s="66"/>
      <c r="C122" s="65"/>
    </row>
    <row r="123" spans="1:3" x14ac:dyDescent="0.2">
      <c r="A123" s="65"/>
      <c r="B123" s="66"/>
      <c r="C123" s="65"/>
    </row>
    <row r="124" spans="1:3" x14ac:dyDescent="0.2">
      <c r="A124" s="65"/>
      <c r="B124" s="65"/>
      <c r="C124" s="65"/>
    </row>
    <row r="125" spans="1:3" x14ac:dyDescent="0.2">
      <c r="A125" s="4"/>
      <c r="B125" s="4"/>
      <c r="C125" s="4"/>
    </row>
    <row r="126" spans="1:3" x14ac:dyDescent="0.2">
      <c r="A126" s="4"/>
      <c r="B126" s="4"/>
      <c r="C126" s="4"/>
    </row>
    <row r="127" spans="1:3" x14ac:dyDescent="0.2">
      <c r="A127" s="70"/>
      <c r="B127" s="71"/>
      <c r="C127" s="4"/>
    </row>
  </sheetData>
  <mergeCells count="10">
    <mergeCell ref="I23:K23"/>
    <mergeCell ref="I14:K14"/>
    <mergeCell ref="I5:K5"/>
    <mergeCell ref="I8:K8"/>
    <mergeCell ref="I7:K7"/>
    <mergeCell ref="A50:C50"/>
    <mergeCell ref="D50:H50"/>
    <mergeCell ref="I41:K41"/>
    <mergeCell ref="I32:K32"/>
    <mergeCell ref="I59:K59"/>
  </mergeCells>
  <phoneticPr fontId="15" type="noConversion"/>
  <printOptions horizontalCentered="1" gridLinesSet="0"/>
  <pageMargins left="0.78740157480314965" right="0.59055118110236227" top="0.78740157480314965" bottom="0.78740157480314965" header="0.51181102362204722" footer="0.51181102362204722"/>
  <pageSetup paperSize="9" scale="71" orientation="portrait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Finanzbericht 20xx</vt:lpstr>
      <vt:lpstr>'Finanzbericht 20xx'!Druckbereich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Eiselmayer</dc:creator>
  <cp:lastModifiedBy>Iciar Caso</cp:lastModifiedBy>
  <cp:lastPrinted>2008-04-17T13:25:06Z</cp:lastPrinted>
  <dcterms:created xsi:type="dcterms:W3CDTF">2002-03-19T16:01:00Z</dcterms:created>
  <dcterms:modified xsi:type="dcterms:W3CDTF">2020-04-03T14:05:51Z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-1803277617</vt:i4>
  </property>
  <property fmtid="{D5CDD505-2E9C-101B-9397-08002B2CF9AE}" pid="3" name="_EmailSubject">
    <vt:lpwstr>Finanzbericht und Termine 2006</vt:lpwstr>
  </property>
  <property fmtid="{D5CDD505-2E9C-101B-9397-08002B2CF9AE}" pid="4" name="_AuthorEmail">
    <vt:lpwstr>m.kottbauer@controllerakademie.de</vt:lpwstr>
  </property>
  <property fmtid="{D5CDD505-2E9C-101B-9397-08002B2CF9AE}" pid="5" name="_AuthorEmailDisplayName">
    <vt:lpwstr>Markus Kottbauer</vt:lpwstr>
  </property>
  <property fmtid="{D5CDD505-2E9C-101B-9397-08002B2CF9AE}" pid="6" name="_PreviousAdHocReviewCycleID">
    <vt:i4>-1150461200</vt:i4>
  </property>
  <property fmtid="{D5CDD505-2E9C-101B-9397-08002B2CF9AE}" pid="7" name="_ReviewingToolsShownOnce">
    <vt:lpwstr/>
  </property>
</Properties>
</file>